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SAŽETAK" sheetId="15" r:id="rId1"/>
    <sheet name="OPĆI DIO-PRIHODI" sheetId="17" r:id="rId2"/>
    <sheet name="OPĆI DIO-RASHODI" sheetId="16" r:id="rId3"/>
    <sheet name="POSEBNI DIO" sheetId="10" r:id="rId4"/>
  </sheets>
  <definedNames>
    <definedName name="_GoBack" localSheetId="2">'OPĆI DIO-RASHODI'!#REF!</definedName>
    <definedName name="_xlnm.Print_Area" localSheetId="2">'OPĆI DIO-RASHODI'!$A$1:$H$76</definedName>
    <definedName name="_xlnm.Print_Area" localSheetId="3">'POSEBNI DIO'!$A$1:$J$256</definedName>
  </definedNames>
  <calcPr calcId="162913"/>
  <fileRecoveryPr autoRecover="0"/>
</workbook>
</file>

<file path=xl/calcChain.xml><?xml version="1.0" encoding="utf-8"?>
<calcChain xmlns="http://schemas.openxmlformats.org/spreadsheetml/2006/main">
  <c r="E67" i="16" l="1"/>
  <c r="F71" i="16"/>
  <c r="F67" i="16"/>
  <c r="F70" i="16"/>
  <c r="F68" i="16"/>
  <c r="C67" i="16"/>
  <c r="C71" i="16"/>
  <c r="C70" i="16"/>
  <c r="C68" i="16"/>
  <c r="E93" i="10"/>
  <c r="F52" i="17"/>
  <c r="D53" i="17"/>
  <c r="E53" i="17"/>
  <c r="F53" i="17"/>
  <c r="D52" i="17"/>
  <c r="E52" i="17"/>
  <c r="D50" i="17"/>
  <c r="E50" i="17"/>
  <c r="F50" i="17"/>
  <c r="D49" i="17"/>
  <c r="E49" i="17"/>
  <c r="F49" i="17"/>
  <c r="C52" i="17"/>
  <c r="C53" i="17"/>
  <c r="C51" i="17"/>
  <c r="C50" i="17"/>
  <c r="C49" i="17"/>
  <c r="E25" i="16"/>
  <c r="D25" i="16"/>
  <c r="D13" i="16"/>
  <c r="J250" i="10"/>
  <c r="J249" i="10"/>
  <c r="F194" i="10"/>
  <c r="F193" i="10"/>
  <c r="G194" i="10"/>
  <c r="G193" i="10"/>
  <c r="H194" i="10"/>
  <c r="H193" i="10"/>
  <c r="F190" i="10"/>
  <c r="G190" i="10"/>
  <c r="H190" i="10"/>
  <c r="J169" i="10"/>
  <c r="J170" i="10"/>
  <c r="J171" i="10"/>
  <c r="J168" i="10"/>
  <c r="I169" i="10"/>
  <c r="I170" i="10"/>
  <c r="I171" i="10"/>
  <c r="I172" i="10"/>
  <c r="I168" i="10"/>
  <c r="I149" i="10"/>
  <c r="I150" i="10"/>
  <c r="I151" i="10"/>
  <c r="I152" i="10"/>
  <c r="I148" i="10"/>
  <c r="I90" i="10"/>
  <c r="I91" i="10"/>
  <c r="I85" i="10"/>
  <c r="F119" i="10"/>
  <c r="F118" i="10"/>
  <c r="F117" i="10"/>
  <c r="G119" i="10"/>
  <c r="G118" i="10"/>
  <c r="G117" i="10"/>
  <c r="H119" i="10"/>
  <c r="H118" i="10"/>
  <c r="H117" i="10"/>
  <c r="E119" i="10"/>
  <c r="E11" i="15"/>
  <c r="B11" i="15"/>
  <c r="E10" i="15"/>
  <c r="E12" i="15"/>
  <c r="B10" i="15"/>
  <c r="C8" i="15"/>
  <c r="D8" i="15"/>
  <c r="E8" i="15"/>
  <c r="B8" i="15"/>
  <c r="C7" i="15"/>
  <c r="D7" i="15"/>
  <c r="E7" i="15"/>
  <c r="G7" i="15"/>
  <c r="E205" i="10"/>
  <c r="H202" i="10"/>
  <c r="G206" i="10"/>
  <c r="G205" i="10"/>
  <c r="F206" i="10"/>
  <c r="F205" i="10"/>
  <c r="E5" i="17"/>
  <c r="D5" i="17"/>
  <c r="E18" i="17"/>
  <c r="D18" i="17"/>
  <c r="F5" i="17"/>
  <c r="F4" i="17"/>
  <c r="F22" i="17"/>
  <c r="F8" i="17"/>
  <c r="C5" i="17"/>
  <c r="C8" i="17"/>
  <c r="E71" i="16"/>
  <c r="E6" i="16"/>
  <c r="E57" i="16"/>
  <c r="D6" i="16"/>
  <c r="H166" i="10"/>
  <c r="H165" i="10"/>
  <c r="H164" i="10"/>
  <c r="G165" i="10"/>
  <c r="G164" i="10"/>
  <c r="F165" i="10"/>
  <c r="F164" i="10"/>
  <c r="G169" i="10"/>
  <c r="G168" i="10"/>
  <c r="G155" i="10"/>
  <c r="G129" i="10"/>
  <c r="D57" i="16"/>
  <c r="E53" i="16"/>
  <c r="D53" i="16"/>
  <c r="E45" i="16"/>
  <c r="D45" i="16"/>
  <c r="E37" i="16"/>
  <c r="D37" i="16"/>
  <c r="D18" i="16"/>
  <c r="E14" i="16"/>
  <c r="D14" i="16"/>
  <c r="E10" i="16"/>
  <c r="D10" i="16"/>
  <c r="E8" i="16"/>
  <c r="D8" i="16"/>
  <c r="F53" i="16"/>
  <c r="G28" i="16"/>
  <c r="F8" i="16"/>
  <c r="D5" i="16"/>
  <c r="E197" i="10"/>
  <c r="E195" i="10"/>
  <c r="E190" i="10"/>
  <c r="E187" i="10"/>
  <c r="E186" i="10"/>
  <c r="E185" i="10"/>
  <c r="E177" i="10"/>
  <c r="E171" i="10"/>
  <c r="E170" i="10"/>
  <c r="E169" i="10"/>
  <c r="E168" i="10"/>
  <c r="E166" i="10"/>
  <c r="E165" i="10"/>
  <c r="E164" i="10"/>
  <c r="E159" i="10"/>
  <c r="E151" i="10"/>
  <c r="E150" i="10"/>
  <c r="E149" i="10"/>
  <c r="E148" i="10"/>
  <c r="E89" i="10"/>
  <c r="E84" i="10"/>
  <c r="E51" i="10"/>
  <c r="E54" i="10"/>
  <c r="H43" i="10"/>
  <c r="J43" i="10"/>
  <c r="E43" i="10"/>
  <c r="G249" i="10"/>
  <c r="G83" i="10"/>
  <c r="G82" i="10"/>
  <c r="F249" i="10"/>
  <c r="F239" i="10"/>
  <c r="F238" i="10"/>
  <c r="F237" i="10"/>
  <c r="F236" i="10"/>
  <c r="F169" i="10"/>
  <c r="F168" i="10"/>
  <c r="F155" i="10"/>
  <c r="F154" i="10"/>
  <c r="F153" i="10"/>
  <c r="H162" i="10"/>
  <c r="F150" i="10"/>
  <c r="F129" i="10"/>
  <c r="F128" i="10"/>
  <c r="F127" i="10"/>
  <c r="F108" i="10"/>
  <c r="F83" i="10"/>
  <c r="F82" i="10"/>
  <c r="F31" i="10"/>
  <c r="H246" i="10"/>
  <c r="J246" i="10"/>
  <c r="H250" i="10"/>
  <c r="H249" i="10"/>
  <c r="H243" i="10"/>
  <c r="J243" i="10"/>
  <c r="H151" i="10"/>
  <c r="H150" i="10"/>
  <c r="H149" i="10"/>
  <c r="H148" i="10"/>
  <c r="H171" i="10"/>
  <c r="H170" i="10"/>
  <c r="H169" i="10"/>
  <c r="H168" i="10"/>
  <c r="H156" i="10"/>
  <c r="G144" i="10"/>
  <c r="E18" i="16"/>
  <c r="E13" i="16"/>
  <c r="H84" i="10"/>
  <c r="H89" i="10"/>
  <c r="H40" i="10"/>
  <c r="J40" i="10"/>
  <c r="H9" i="10"/>
  <c r="J9" i="10"/>
  <c r="F72" i="16"/>
  <c r="G72" i="16"/>
  <c r="E72" i="16"/>
  <c r="D72" i="16"/>
  <c r="C72" i="16"/>
  <c r="H71" i="16"/>
  <c r="G71" i="16"/>
  <c r="H70" i="16"/>
  <c r="G70" i="16"/>
  <c r="H69" i="16"/>
  <c r="G69" i="16"/>
  <c r="H68" i="16"/>
  <c r="G68" i="16"/>
  <c r="H67" i="16"/>
  <c r="G67" i="16"/>
  <c r="E246" i="10"/>
  <c r="E243" i="10"/>
  <c r="H240" i="10"/>
  <c r="J240" i="10"/>
  <c r="E240" i="10"/>
  <c r="G239" i="10"/>
  <c r="G238" i="10"/>
  <c r="G237" i="10"/>
  <c r="G236" i="10"/>
  <c r="I235" i="10"/>
  <c r="H234" i="10"/>
  <c r="J234" i="10"/>
  <c r="E234" i="10"/>
  <c r="I233" i="10"/>
  <c r="H232" i="10"/>
  <c r="J232" i="10"/>
  <c r="E232" i="10"/>
  <c r="I232" i="10"/>
  <c r="I231" i="10"/>
  <c r="H230" i="10"/>
  <c r="E230" i="10"/>
  <c r="I230" i="10"/>
  <c r="G229" i="10"/>
  <c r="G228" i="10"/>
  <c r="G227" i="10"/>
  <c r="G226" i="10"/>
  <c r="F229" i="10"/>
  <c r="F228" i="10"/>
  <c r="F227" i="10"/>
  <c r="F226" i="10"/>
  <c r="I224" i="10"/>
  <c r="H221" i="10"/>
  <c r="J221" i="10"/>
  <c r="E221" i="10"/>
  <c r="E220" i="10"/>
  <c r="G220" i="10"/>
  <c r="G219" i="10"/>
  <c r="G218" i="10"/>
  <c r="F220" i="10"/>
  <c r="F219" i="10"/>
  <c r="F218" i="10"/>
  <c r="I70" i="10"/>
  <c r="E28" i="15"/>
  <c r="G138" i="10"/>
  <c r="G128" i="10"/>
  <c r="G127" i="10"/>
  <c r="F138" i="10"/>
  <c r="H139" i="10"/>
  <c r="H138" i="10"/>
  <c r="E139" i="10"/>
  <c r="E138" i="10"/>
  <c r="G102" i="10"/>
  <c r="F102" i="10"/>
  <c r="H103" i="10"/>
  <c r="E103" i="10"/>
  <c r="D28" i="15"/>
  <c r="F45" i="16"/>
  <c r="F44" i="16"/>
  <c r="C45" i="16"/>
  <c r="F25" i="17"/>
  <c r="C25" i="17"/>
  <c r="G25" i="17"/>
  <c r="C28" i="15"/>
  <c r="B28" i="15"/>
  <c r="I188" i="10"/>
  <c r="H187" i="10"/>
  <c r="H186" i="10"/>
  <c r="H185" i="10"/>
  <c r="H184" i="10"/>
  <c r="G186" i="10"/>
  <c r="G185" i="10"/>
  <c r="G184" i="10"/>
  <c r="F186" i="10"/>
  <c r="F185" i="10"/>
  <c r="F184" i="10"/>
  <c r="G114" i="10"/>
  <c r="G113" i="10"/>
  <c r="G112" i="10"/>
  <c r="F114" i="10"/>
  <c r="F113" i="10"/>
  <c r="F112" i="10"/>
  <c r="H115" i="10"/>
  <c r="H114" i="10"/>
  <c r="H113" i="10"/>
  <c r="H112" i="10"/>
  <c r="E115" i="10"/>
  <c r="E114" i="10"/>
  <c r="I116" i="10"/>
  <c r="H208" i="10"/>
  <c r="H120" i="10"/>
  <c r="E120" i="10"/>
  <c r="I121" i="10"/>
  <c r="H32" i="10"/>
  <c r="J32" i="10"/>
  <c r="E32" i="10"/>
  <c r="E31" i="10"/>
  <c r="I33" i="10"/>
  <c r="G181" i="10"/>
  <c r="G180" i="10"/>
  <c r="F181" i="10"/>
  <c r="F180" i="10"/>
  <c r="H79" i="10"/>
  <c r="J79" i="10"/>
  <c r="E79" i="10"/>
  <c r="E78" i="10"/>
  <c r="I80" i="10"/>
  <c r="I76" i="10"/>
  <c r="I60" i="10"/>
  <c r="H54" i="10"/>
  <c r="J54" i="10"/>
  <c r="H214" i="10"/>
  <c r="H213" i="10"/>
  <c r="H212" i="10"/>
  <c r="G213" i="10"/>
  <c r="G212" i="10"/>
  <c r="G211" i="10"/>
  <c r="F213" i="10"/>
  <c r="F212" i="10"/>
  <c r="F211" i="10"/>
  <c r="G202" i="10"/>
  <c r="G201" i="10"/>
  <c r="F202" i="10"/>
  <c r="F201" i="10"/>
  <c r="F200" i="10"/>
  <c r="F199" i="10"/>
  <c r="G176" i="10"/>
  <c r="G175" i="10"/>
  <c r="F176" i="10"/>
  <c r="F175" i="10"/>
  <c r="H182" i="10"/>
  <c r="H181" i="10"/>
  <c r="H180" i="10"/>
  <c r="E182" i="10"/>
  <c r="E181" i="10"/>
  <c r="E180" i="10"/>
  <c r="H159" i="10"/>
  <c r="G154" i="10"/>
  <c r="G153" i="10"/>
  <c r="F143" i="10"/>
  <c r="F142" i="10"/>
  <c r="F141" i="10"/>
  <c r="G124" i="10"/>
  <c r="G123" i="10"/>
  <c r="G122" i="10"/>
  <c r="F124" i="10"/>
  <c r="F123" i="10"/>
  <c r="F122" i="10"/>
  <c r="G94" i="10"/>
  <c r="F94" i="10"/>
  <c r="G53" i="10"/>
  <c r="F53" i="10"/>
  <c r="F50" i="10"/>
  <c r="F49" i="10"/>
  <c r="G37" i="10"/>
  <c r="G36" i="10"/>
  <c r="G35" i="10"/>
  <c r="F37" i="10"/>
  <c r="F36" i="10"/>
  <c r="F35" i="10"/>
  <c r="H26" i="10"/>
  <c r="J26" i="10"/>
  <c r="E26" i="10"/>
  <c r="G8" i="10"/>
  <c r="F8" i="10"/>
  <c r="F7" i="10"/>
  <c r="F6" i="10"/>
  <c r="I183" i="10"/>
  <c r="I178" i="10"/>
  <c r="H177" i="10"/>
  <c r="E176" i="10"/>
  <c r="I157" i="10"/>
  <c r="E156" i="10"/>
  <c r="E136" i="10"/>
  <c r="H136" i="10"/>
  <c r="J136" i="10"/>
  <c r="I126" i="10"/>
  <c r="H125" i="10"/>
  <c r="I125" i="10"/>
  <c r="J125" i="10"/>
  <c r="E125" i="10"/>
  <c r="E124" i="10"/>
  <c r="E123" i="10"/>
  <c r="E122" i="10"/>
  <c r="H109" i="10"/>
  <c r="J109" i="10"/>
  <c r="E109" i="10"/>
  <c r="E108" i="10"/>
  <c r="G108" i="10"/>
  <c r="I106" i="10"/>
  <c r="H105" i="10"/>
  <c r="H102" i="10"/>
  <c r="E105" i="10"/>
  <c r="I100" i="10"/>
  <c r="H99" i="10"/>
  <c r="J99" i="10"/>
  <c r="E99" i="10"/>
  <c r="I98" i="10"/>
  <c r="H97" i="10"/>
  <c r="E97" i="10"/>
  <c r="I96" i="10"/>
  <c r="H95" i="10"/>
  <c r="H94" i="10"/>
  <c r="E95" i="10"/>
  <c r="I27" i="10"/>
  <c r="G78" i="10"/>
  <c r="F78" i="10"/>
  <c r="I77" i="10"/>
  <c r="H74" i="10"/>
  <c r="E74" i="10"/>
  <c r="H66" i="10"/>
  <c r="J66" i="10"/>
  <c r="E66" i="10"/>
  <c r="I65" i="10"/>
  <c r="I63" i="10"/>
  <c r="I61" i="10"/>
  <c r="H57" i="10"/>
  <c r="J57" i="10"/>
  <c r="E57" i="10"/>
  <c r="I45" i="10"/>
  <c r="I41" i="10"/>
  <c r="E40" i="10"/>
  <c r="I39" i="10"/>
  <c r="H38" i="10"/>
  <c r="E38" i="10"/>
  <c r="E44" i="16"/>
  <c r="E5" i="16"/>
  <c r="D52" i="16"/>
  <c r="G46" i="16"/>
  <c r="G41" i="16"/>
  <c r="G26" i="17"/>
  <c r="F54" i="17"/>
  <c r="E54" i="17"/>
  <c r="D54" i="17"/>
  <c r="H53" i="17"/>
  <c r="G53" i="17"/>
  <c r="H52" i="17"/>
  <c r="H51" i="17"/>
  <c r="G51" i="17"/>
  <c r="H50" i="17"/>
  <c r="G50" i="17"/>
  <c r="H49" i="17"/>
  <c r="G49" i="17"/>
  <c r="E42" i="17"/>
  <c r="D42" i="17"/>
  <c r="C42" i="17"/>
  <c r="E40" i="17"/>
  <c r="D40" i="17"/>
  <c r="C40" i="17"/>
  <c r="F38" i="17"/>
  <c r="F37" i="17"/>
  <c r="E38" i="17"/>
  <c r="E37" i="17"/>
  <c r="D38" i="17"/>
  <c r="C38" i="17"/>
  <c r="C37" i="17"/>
  <c r="F35" i="17"/>
  <c r="E35" i="17"/>
  <c r="D35" i="17"/>
  <c r="C35" i="17"/>
  <c r="F33" i="17"/>
  <c r="F32" i="17"/>
  <c r="E33" i="17"/>
  <c r="D33" i="17"/>
  <c r="D32" i="17"/>
  <c r="C33" i="17"/>
  <c r="C32" i="17"/>
  <c r="G31" i="17"/>
  <c r="G30" i="17"/>
  <c r="F29" i="17"/>
  <c r="H29" i="17"/>
  <c r="D28" i="17"/>
  <c r="C29" i="17"/>
  <c r="C28" i="17"/>
  <c r="E28" i="17"/>
  <c r="G27" i="17"/>
  <c r="H25" i="17"/>
  <c r="H22" i="17"/>
  <c r="C22" i="17"/>
  <c r="D21" i="17"/>
  <c r="G20" i="17"/>
  <c r="F19" i="17"/>
  <c r="C19" i="17"/>
  <c r="G17" i="17"/>
  <c r="F16" i="17"/>
  <c r="H16" i="17"/>
  <c r="C16" i="17"/>
  <c r="G16" i="17"/>
  <c r="C15" i="17"/>
  <c r="F15" i="17"/>
  <c r="H15" i="17"/>
  <c r="D15" i="17"/>
  <c r="G14" i="17"/>
  <c r="F13" i="17"/>
  <c r="C13" i="17"/>
  <c r="G12" i="17"/>
  <c r="G11" i="17"/>
  <c r="F10" i="17"/>
  <c r="H10" i="17"/>
  <c r="C10" i="17"/>
  <c r="F6" i="17"/>
  <c r="H6" i="17"/>
  <c r="C6" i="17"/>
  <c r="F60" i="16"/>
  <c r="F59" i="16"/>
  <c r="E60" i="16"/>
  <c r="E59" i="16"/>
  <c r="D60" i="16"/>
  <c r="D59" i="16"/>
  <c r="C60" i="16"/>
  <c r="C59" i="16"/>
  <c r="G58" i="16"/>
  <c r="F57" i="16"/>
  <c r="C57" i="16"/>
  <c r="G57" i="16"/>
  <c r="G55" i="16"/>
  <c r="G54" i="16"/>
  <c r="G53" i="16"/>
  <c r="C53" i="16"/>
  <c r="E52" i="16"/>
  <c r="F50" i="16"/>
  <c r="H50" i="16"/>
  <c r="C50" i="16"/>
  <c r="C49" i="16"/>
  <c r="E49" i="16"/>
  <c r="E48" i="16"/>
  <c r="D49" i="16"/>
  <c r="G47" i="16"/>
  <c r="C44" i="16"/>
  <c r="D44" i="16"/>
  <c r="G43" i="16"/>
  <c r="G40" i="16"/>
  <c r="G39" i="16"/>
  <c r="G38" i="16"/>
  <c r="F37" i="16"/>
  <c r="H37" i="16"/>
  <c r="C37" i="16"/>
  <c r="F35" i="16"/>
  <c r="C35" i="16"/>
  <c r="G34" i="16"/>
  <c r="G33" i="16"/>
  <c r="G32" i="16"/>
  <c r="G31" i="16"/>
  <c r="G30" i="16"/>
  <c r="G29" i="16"/>
  <c r="G27" i="16"/>
  <c r="G26" i="16"/>
  <c r="F25" i="16"/>
  <c r="H25" i="16"/>
  <c r="C25" i="16"/>
  <c r="G23" i="16"/>
  <c r="G22" i="16"/>
  <c r="G21" i="16"/>
  <c r="G20" i="16"/>
  <c r="G19" i="16"/>
  <c r="F18" i="16"/>
  <c r="C18" i="16"/>
  <c r="G18" i="16"/>
  <c r="G17" i="16"/>
  <c r="G16" i="16"/>
  <c r="G15" i="16"/>
  <c r="F14" i="16"/>
  <c r="H14" i="16"/>
  <c r="C14" i="16"/>
  <c r="G11" i="16"/>
  <c r="F10" i="16"/>
  <c r="G10" i="16"/>
  <c r="C10" i="16"/>
  <c r="C5" i="16"/>
  <c r="G9" i="16"/>
  <c r="C8" i="16"/>
  <c r="G7" i="16"/>
  <c r="F6" i="16"/>
  <c r="G6" i="16"/>
  <c r="C6" i="16"/>
  <c r="C21" i="15"/>
  <c r="D21" i="15"/>
  <c r="E21" i="15"/>
  <c r="B21" i="15"/>
  <c r="G24" i="15"/>
  <c r="F24" i="15"/>
  <c r="F10" i="15"/>
  <c r="F11" i="15"/>
  <c r="B38" i="15"/>
  <c r="B35" i="15"/>
  <c r="B34" i="15"/>
  <c r="B12" i="15"/>
  <c r="B37" i="15"/>
  <c r="B39" i="15"/>
  <c r="E38" i="15"/>
  <c r="D38" i="15"/>
  <c r="C38" i="15"/>
  <c r="E35" i="15"/>
  <c r="D35" i="15"/>
  <c r="C35" i="15"/>
  <c r="E34" i="15"/>
  <c r="G34" i="15"/>
  <c r="D34" i="15"/>
  <c r="C34" i="15"/>
  <c r="D9" i="15"/>
  <c r="D33" i="15"/>
  <c r="D36" i="15"/>
  <c r="C9" i="15"/>
  <c r="C33" i="15"/>
  <c r="C36" i="15"/>
  <c r="H18" i="10"/>
  <c r="J18" i="10"/>
  <c r="H12" i="10"/>
  <c r="J12" i="10"/>
  <c r="E214" i="10"/>
  <c r="E213" i="10"/>
  <c r="E146" i="10"/>
  <c r="H146" i="10"/>
  <c r="H144" i="10"/>
  <c r="H143" i="10"/>
  <c r="E144" i="10"/>
  <c r="E143" i="10"/>
  <c r="E142" i="10"/>
  <c r="E141" i="10"/>
  <c r="H130" i="10"/>
  <c r="E130" i="10"/>
  <c r="H47" i="10"/>
  <c r="J47" i="10"/>
  <c r="E47" i="10"/>
  <c r="I47" i="10"/>
  <c r="E18" i="10"/>
  <c r="E12" i="10"/>
  <c r="E9" i="10"/>
  <c r="G31" i="10"/>
  <c r="G7" i="10"/>
  <c r="G6" i="10"/>
  <c r="I10" i="10"/>
  <c r="I11" i="10"/>
  <c r="I13" i="10"/>
  <c r="I15" i="10"/>
  <c r="I16" i="10"/>
  <c r="I19" i="10"/>
  <c r="I20" i="10"/>
  <c r="I21" i="10"/>
  <c r="I23" i="10"/>
  <c r="I24" i="10"/>
  <c r="I25" i="10"/>
  <c r="I28" i="10"/>
  <c r="I29" i="10"/>
  <c r="I30" i="10"/>
  <c r="I34" i="10"/>
  <c r="I46" i="10"/>
  <c r="I48" i="10"/>
  <c r="I215" i="10"/>
  <c r="C21" i="17"/>
  <c r="E15" i="17"/>
  <c r="E21" i="17"/>
  <c r="E32" i="17"/>
  <c r="D37" i="17"/>
  <c r="F21" i="17"/>
  <c r="G28" i="15"/>
  <c r="F28" i="15"/>
  <c r="H8" i="16"/>
  <c r="H176" i="10"/>
  <c r="H175" i="10"/>
  <c r="H124" i="10"/>
  <c r="H123" i="10"/>
  <c r="H229" i="10"/>
  <c r="I105" i="10"/>
  <c r="J230" i="10"/>
  <c r="J97" i="10"/>
  <c r="J38" i="10"/>
  <c r="E208" i="10"/>
  <c r="E207" i="10"/>
  <c r="E203" i="10"/>
  <c r="E202" i="10"/>
  <c r="E201" i="10"/>
  <c r="E200" i="10"/>
  <c r="E199" i="10"/>
  <c r="J146" i="10"/>
  <c r="J74" i="10"/>
  <c r="J130" i="10"/>
  <c r="H19" i="17"/>
  <c r="F18" i="17"/>
  <c r="J203" i="10"/>
  <c r="J95" i="10"/>
  <c r="H13" i="17"/>
  <c r="G13" i="17"/>
  <c r="H78" i="10"/>
  <c r="J78" i="10"/>
  <c r="H228" i="10"/>
  <c r="H6" i="16"/>
  <c r="H57" i="16"/>
  <c r="G8" i="16"/>
  <c r="H53" i="16"/>
  <c r="F52" i="16"/>
  <c r="H18" i="17"/>
  <c r="E239" i="10"/>
  <c r="E238" i="10"/>
  <c r="E237" i="10"/>
  <c r="E236" i="10"/>
  <c r="I74" i="10"/>
  <c r="E94" i="10"/>
  <c r="I94" i="10"/>
  <c r="I9" i="10"/>
  <c r="I95" i="10"/>
  <c r="I97" i="10"/>
  <c r="I26" i="10"/>
  <c r="F210" i="10"/>
  <c r="I43" i="10"/>
  <c r="E194" i="10"/>
  <c r="E193" i="10"/>
  <c r="E184" i="10"/>
  <c r="I184" i="10"/>
  <c r="J228" i="10"/>
  <c r="I79" i="10"/>
  <c r="E83" i="10"/>
  <c r="E82" i="10"/>
  <c r="H142" i="10"/>
  <c r="H141" i="10"/>
  <c r="J141" i="10"/>
  <c r="J143" i="10"/>
  <c r="I78" i="10"/>
  <c r="I84" i="10"/>
  <c r="J84" i="10"/>
  <c r="H239" i="10"/>
  <c r="J239" i="10"/>
  <c r="E8" i="10"/>
  <c r="I57" i="10"/>
  <c r="E37" i="10"/>
  <c r="E36" i="10"/>
  <c r="E35" i="10"/>
  <c r="G210" i="10"/>
  <c r="H108" i="10"/>
  <c r="J108" i="10"/>
  <c r="I120" i="10"/>
  <c r="J229" i="10"/>
  <c r="I66" i="10"/>
  <c r="E129" i="10"/>
  <c r="E128" i="10"/>
  <c r="E127" i="10"/>
  <c r="F93" i="10"/>
  <c r="F92" i="10"/>
  <c r="F5" i="10"/>
  <c r="E7" i="10"/>
  <c r="E6" i="10"/>
  <c r="I12" i="10"/>
  <c r="I187" i="10"/>
  <c r="J105" i="10"/>
  <c r="G143" i="10"/>
  <c r="G142" i="10"/>
  <c r="G141" i="10"/>
  <c r="H129" i="10"/>
  <c r="J129" i="10"/>
  <c r="I18" i="10"/>
  <c r="H18" i="16"/>
  <c r="D4" i="16"/>
  <c r="C10" i="15"/>
  <c r="D11" i="15"/>
  <c r="G11" i="15"/>
  <c r="G50" i="10"/>
  <c r="G49" i="10"/>
  <c r="I99" i="10"/>
  <c r="E102" i="10"/>
  <c r="I102" i="10"/>
  <c r="E155" i="10"/>
  <c r="E154" i="10"/>
  <c r="E153" i="10"/>
  <c r="G93" i="10"/>
  <c r="G92" i="10"/>
  <c r="I159" i="10"/>
  <c r="H31" i="10"/>
  <c r="J120" i="10"/>
  <c r="H83" i="10"/>
  <c r="J89" i="10"/>
  <c r="I89" i="10"/>
  <c r="E53" i="10"/>
  <c r="E50" i="10"/>
  <c r="E49" i="10"/>
  <c r="F34" i="15"/>
  <c r="C18" i="17"/>
  <c r="G18" i="17"/>
  <c r="H93" i="10"/>
  <c r="J102" i="10"/>
  <c r="H238" i="10"/>
  <c r="J119" i="10"/>
  <c r="H128" i="10"/>
  <c r="H211" i="10"/>
  <c r="J162" i="10"/>
  <c r="I182" i="10"/>
  <c r="H227" i="10"/>
  <c r="H8" i="10"/>
  <c r="I40" i="10"/>
  <c r="I32" i="10"/>
  <c r="H220" i="10"/>
  <c r="I156" i="10"/>
  <c r="G200" i="10"/>
  <c r="G199" i="10"/>
  <c r="H201" i="10"/>
  <c r="H200" i="10"/>
  <c r="J200" i="10"/>
  <c r="H207" i="10"/>
  <c r="H37" i="10"/>
  <c r="I38" i="10"/>
  <c r="J94" i="10"/>
  <c r="H53" i="10"/>
  <c r="H155" i="10"/>
  <c r="E229" i="10"/>
  <c r="I229" i="10"/>
  <c r="I234" i="10"/>
  <c r="G111" i="10"/>
  <c r="J201" i="10"/>
  <c r="J202" i="10"/>
  <c r="E4" i="17"/>
  <c r="E44" i="17"/>
  <c r="H21" i="17"/>
  <c r="D4" i="17"/>
  <c r="D44" i="17"/>
  <c r="H54" i="17"/>
  <c r="F28" i="17"/>
  <c r="H28" i="17"/>
  <c r="G28" i="17"/>
  <c r="G21" i="17"/>
  <c r="G15" i="17"/>
  <c r="G5" i="17"/>
  <c r="G29" i="17"/>
  <c r="G19" i="17"/>
  <c r="C4" i="17"/>
  <c r="B7" i="15"/>
  <c r="G10" i="17"/>
  <c r="H52" i="16"/>
  <c r="D48" i="16"/>
  <c r="H44" i="16"/>
  <c r="E4" i="16"/>
  <c r="D10" i="15"/>
  <c r="D12" i="15"/>
  <c r="F49" i="16"/>
  <c r="H45" i="16"/>
  <c r="G44" i="16"/>
  <c r="G45" i="16"/>
  <c r="G37" i="16"/>
  <c r="G25" i="16"/>
  <c r="F13" i="16"/>
  <c r="H13" i="16"/>
  <c r="H10" i="16"/>
  <c r="F5" i="16"/>
  <c r="C52" i="16"/>
  <c r="C48" i="16"/>
  <c r="G52" i="16"/>
  <c r="C13" i="16"/>
  <c r="G14" i="16"/>
  <c r="E219" i="10"/>
  <c r="I221" i="10"/>
  <c r="E212" i="10"/>
  <c r="I213" i="10"/>
  <c r="I214" i="10"/>
  <c r="I186" i="10"/>
  <c r="G174" i="10"/>
  <c r="G173" i="10"/>
  <c r="I185" i="10"/>
  <c r="I180" i="10"/>
  <c r="F174" i="10"/>
  <c r="F173" i="10"/>
  <c r="I181" i="10"/>
  <c r="H174" i="10"/>
  <c r="H173" i="10"/>
  <c r="E175" i="10"/>
  <c r="E174" i="10"/>
  <c r="I176" i="10"/>
  <c r="I177" i="10"/>
  <c r="J118" i="10"/>
  <c r="J142" i="10"/>
  <c r="J124" i="10"/>
  <c r="F111" i="10"/>
  <c r="H122" i="10"/>
  <c r="J123" i="10"/>
  <c r="I123" i="10"/>
  <c r="I124" i="10"/>
  <c r="I119" i="10"/>
  <c r="E113" i="10"/>
  <c r="I114" i="10"/>
  <c r="I115" i="10"/>
  <c r="F4" i="10"/>
  <c r="G5" i="10"/>
  <c r="G4" i="10"/>
  <c r="E92" i="10"/>
  <c r="E5" i="10"/>
  <c r="I53" i="10"/>
  <c r="E173" i="10"/>
  <c r="H82" i="10"/>
  <c r="I83" i="10"/>
  <c r="J83" i="10"/>
  <c r="E228" i="10"/>
  <c r="E227" i="10"/>
  <c r="E226" i="10"/>
  <c r="I226" i="10"/>
  <c r="D62" i="16"/>
  <c r="C11" i="15"/>
  <c r="I31" i="10"/>
  <c r="J31" i="10"/>
  <c r="E62" i="16"/>
  <c r="C12" i="15"/>
  <c r="C13" i="15"/>
  <c r="C25" i="15"/>
  <c r="B9" i="15"/>
  <c r="C54" i="17"/>
  <c r="G54" i="17"/>
  <c r="G52" i="17"/>
  <c r="H154" i="10"/>
  <c r="I154" i="10"/>
  <c r="J155" i="10"/>
  <c r="H219" i="10"/>
  <c r="I219" i="10"/>
  <c r="J220" i="10"/>
  <c r="J227" i="10"/>
  <c r="H226" i="10"/>
  <c r="J226" i="10"/>
  <c r="I155" i="10"/>
  <c r="I220" i="10"/>
  <c r="J53" i="10"/>
  <c r="H50" i="10"/>
  <c r="H36" i="10"/>
  <c r="J37" i="10"/>
  <c r="I37" i="10"/>
  <c r="H127" i="10"/>
  <c r="J127" i="10"/>
  <c r="J128" i="10"/>
  <c r="J238" i="10"/>
  <c r="H237" i="10"/>
  <c r="J207" i="10"/>
  <c r="H206" i="10"/>
  <c r="E118" i="10"/>
  <c r="E117" i="10"/>
  <c r="I117" i="10"/>
  <c r="H7" i="10"/>
  <c r="I8" i="10"/>
  <c r="J8" i="10"/>
  <c r="J93" i="10"/>
  <c r="H92" i="10"/>
  <c r="J92" i="10"/>
  <c r="G4" i="17"/>
  <c r="H5" i="17"/>
  <c r="C44" i="17"/>
  <c r="F48" i="16"/>
  <c r="H48" i="16"/>
  <c r="H49" i="16"/>
  <c r="G13" i="16"/>
  <c r="H5" i="16"/>
  <c r="F4" i="16"/>
  <c r="G5" i="16"/>
  <c r="C4" i="16"/>
  <c r="E218" i="10"/>
  <c r="I212" i="10"/>
  <c r="E211" i="10"/>
  <c r="I175" i="10"/>
  <c r="I122" i="10"/>
  <c r="J122" i="10"/>
  <c r="I113" i="10"/>
  <c r="E112" i="10"/>
  <c r="I93" i="10"/>
  <c r="I118" i="10"/>
  <c r="I228" i="10"/>
  <c r="I227" i="10"/>
  <c r="J82" i="10"/>
  <c r="I82" i="10"/>
  <c r="B13" i="15"/>
  <c r="B25" i="15"/>
  <c r="B33" i="15"/>
  <c r="H205" i="10"/>
  <c r="J205" i="10"/>
  <c r="J206" i="10"/>
  <c r="H35" i="10"/>
  <c r="I36" i="10"/>
  <c r="J36" i="10"/>
  <c r="J219" i="10"/>
  <c r="H218" i="10"/>
  <c r="H6" i="10"/>
  <c r="J7" i="10"/>
  <c r="I7" i="10"/>
  <c r="H49" i="10"/>
  <c r="J50" i="10"/>
  <c r="I50" i="10"/>
  <c r="H199" i="10"/>
  <c r="J199" i="10"/>
  <c r="J237" i="10"/>
  <c r="H236" i="10"/>
  <c r="J236" i="10"/>
  <c r="H153" i="10"/>
  <c r="J154" i="10"/>
  <c r="E111" i="10"/>
  <c r="E4" i="10"/>
  <c r="F44" i="17"/>
  <c r="H44" i="17"/>
  <c r="H4" i="17"/>
  <c r="G48" i="16"/>
  <c r="G4" i="16"/>
  <c r="H4" i="16"/>
  <c r="F62" i="16"/>
  <c r="H62" i="16"/>
  <c r="C62" i="16"/>
  <c r="I211" i="10"/>
  <c r="E210" i="10"/>
  <c r="I174" i="10"/>
  <c r="I173" i="10"/>
  <c r="I112" i="10"/>
  <c r="I92" i="10"/>
  <c r="B36" i="15"/>
  <c r="J49" i="10"/>
  <c r="I49" i="10"/>
  <c r="J35" i="10"/>
  <c r="I35" i="10"/>
  <c r="J153" i="10"/>
  <c r="I153" i="10"/>
  <c r="H111" i="10"/>
  <c r="J218" i="10"/>
  <c r="H210" i="10"/>
  <c r="J210" i="10"/>
  <c r="J6" i="10"/>
  <c r="I6" i="10"/>
  <c r="H5" i="10"/>
  <c r="I218" i="10"/>
  <c r="G44" i="17"/>
  <c r="G62" i="16"/>
  <c r="H4" i="10"/>
  <c r="I210" i="10"/>
  <c r="J111" i="10"/>
  <c r="I111" i="10"/>
  <c r="J5" i="10"/>
  <c r="I5" i="10"/>
  <c r="J4" i="10"/>
  <c r="I4" i="10"/>
  <c r="F12" i="15"/>
  <c r="E37" i="15"/>
  <c r="G12" i="15"/>
  <c r="D37" i="15"/>
  <c r="D39" i="15"/>
  <c r="D13" i="15"/>
  <c r="D25" i="15"/>
  <c r="C37" i="15"/>
  <c r="C39" i="15"/>
  <c r="F7" i="15"/>
  <c r="G10" i="15"/>
  <c r="E9" i="15"/>
  <c r="H72" i="16"/>
  <c r="G37" i="15"/>
  <c r="F37" i="15"/>
  <c r="E39" i="15"/>
  <c r="G9" i="15"/>
  <c r="E13" i="15"/>
  <c r="F9" i="15"/>
  <c r="E33" i="15"/>
  <c r="G33" i="15"/>
  <c r="F33" i="15"/>
  <c r="E36" i="15"/>
  <c r="G39" i="15"/>
  <c r="F39" i="15"/>
  <c r="F13" i="15"/>
  <c r="E25" i="15"/>
  <c r="F25" i="15"/>
  <c r="G13" i="15"/>
  <c r="G36" i="15"/>
  <c r="F36" i="15"/>
</calcChain>
</file>

<file path=xl/sharedStrings.xml><?xml version="1.0" encoding="utf-8"?>
<sst xmlns="http://schemas.openxmlformats.org/spreadsheetml/2006/main" count="605" uniqueCount="319">
  <si>
    <t>BROJČANA OZNAKA I NAZIV</t>
  </si>
  <si>
    <t>IZVRŠENJE 2020</t>
  </si>
  <si>
    <t>1</t>
  </si>
  <si>
    <t xml:space="preserve">Program: </t>
  </si>
  <si>
    <t xml:space="preserve">AKTIVNOST: </t>
  </si>
  <si>
    <t>3121</t>
  </si>
  <si>
    <t>321</t>
  </si>
  <si>
    <t>NAKNADE TROŠKOVA ZAPOSLENIMA</t>
  </si>
  <si>
    <t>3212</t>
  </si>
  <si>
    <t>3211</t>
  </si>
  <si>
    <t>SLUŽBENA PUTOVANJA</t>
  </si>
  <si>
    <t>329</t>
  </si>
  <si>
    <t>OST.NESPOM.RASHODI POSLOVANJA</t>
  </si>
  <si>
    <t>323</t>
  </si>
  <si>
    <t>RASHODI ZA USLUGE</t>
  </si>
  <si>
    <t>3299</t>
  </si>
  <si>
    <t>3237</t>
  </si>
  <si>
    <t>INTELEKTUALNE I OSOBNE  USLUGE</t>
  </si>
  <si>
    <t>3239</t>
  </si>
  <si>
    <t>OSTALE USLUGE</t>
  </si>
  <si>
    <t>3232</t>
  </si>
  <si>
    <t>USLUGE TEKUĆEG I INVESTICIJSKOG ODRŽAVANJA</t>
  </si>
  <si>
    <t>422</t>
  </si>
  <si>
    <t>POSTROJENJA I OPREMA</t>
  </si>
  <si>
    <t>4221</t>
  </si>
  <si>
    <t>UREDSKA OPREMA I NAMJEŠTAJ</t>
  </si>
  <si>
    <t>3238</t>
  </si>
  <si>
    <t>RAČUNALNE USLUGE</t>
  </si>
  <si>
    <t>OSTALI NESPOMENUTI RASHODI POSLOVANJA</t>
  </si>
  <si>
    <t>343</t>
  </si>
  <si>
    <t>OSTALI FINANCIJSKI RASHODI</t>
  </si>
  <si>
    <t>3431</t>
  </si>
  <si>
    <t>BANKARSKE USLUGE I USLUGE PLATNOG PROMETA</t>
  </si>
  <si>
    <t>3213</t>
  </si>
  <si>
    <t>STRUČNO USAVRŠAVANJE ZAPOSLENIKA</t>
  </si>
  <si>
    <t>322</t>
  </si>
  <si>
    <t>RASHODI ZA MATERIJAL I ENERG.</t>
  </si>
  <si>
    <t>3227</t>
  </si>
  <si>
    <t>SLUŽBENA, RADNA I ZAŠTITNA ODJEĆA I OBUĆA</t>
  </si>
  <si>
    <t>3294</t>
  </si>
  <si>
    <t>4227</t>
  </si>
  <si>
    <t>UREĐAJI, STROJEVI I OPREMA ZA OSTALE NAMJENE</t>
  </si>
  <si>
    <t>3234</t>
  </si>
  <si>
    <t>3236</t>
  </si>
  <si>
    <t>3223</t>
  </si>
  <si>
    <t>ENERGIJA</t>
  </si>
  <si>
    <t>3221</t>
  </si>
  <si>
    <t>UREDSKI MATERIJAL I OSTALI MATERIJALNI RASHODI</t>
  </si>
  <si>
    <t>3224</t>
  </si>
  <si>
    <t>MAT.I DIJELOVI ZA TEKUĆE I INVEST.ODRŽAVANJE</t>
  </si>
  <si>
    <t>3225</t>
  </si>
  <si>
    <t>SITNI INVENTAR I AUTO GUME</t>
  </si>
  <si>
    <t>3231</t>
  </si>
  <si>
    <t>USLUGE TELEFONA, POŠTE I PRIJEVOZA</t>
  </si>
  <si>
    <t>KOMUNALNE USLUGE</t>
  </si>
  <si>
    <t>3295</t>
  </si>
  <si>
    <t>PRISTOJBE I NAKNADE</t>
  </si>
  <si>
    <t>ČLANARINE</t>
  </si>
  <si>
    <t>MATERIJAL I SIROVINE</t>
  </si>
  <si>
    <t>ZDRAVSTVENE I VETERINARSKE USLUGE</t>
  </si>
  <si>
    <t>424</t>
  </si>
  <si>
    <t>KNJIGE,UMJ.DJELA I OST.IZLOŽB.VRIJEDN.</t>
  </si>
  <si>
    <t>4241</t>
  </si>
  <si>
    <t>KNJIGE</t>
  </si>
  <si>
    <t>IZVOR FINANCIRANJA</t>
  </si>
  <si>
    <t>6 = 5/2*100</t>
  </si>
  <si>
    <t>INDEKS 1</t>
  </si>
  <si>
    <t>INDEKS 2</t>
  </si>
  <si>
    <t xml:space="preserve">7 =5/4*100 </t>
  </si>
  <si>
    <t xml:space="preserve">Račun prihoda/
primitka </t>
  </si>
  <si>
    <t>Naziv računa</t>
  </si>
  <si>
    <t>Indeks</t>
  </si>
  <si>
    <t>6=5/2*100</t>
  </si>
  <si>
    <t>7=5/4*100</t>
  </si>
  <si>
    <t>Prihodi iz nadležnog proračuna i od HZZO-a temeljem ugovornih obveza</t>
  </si>
  <si>
    <t>Prihodi iz nadležnog proračuna za financiranje rashoda poslovanja</t>
  </si>
  <si>
    <t>Prihodi iz nadležnog proračuna za financiranje rashoda za nabavu nefinancijske imovine</t>
  </si>
  <si>
    <t>Prihodi od prodaje proizvoda i robe te pruženih usluga i prihodi od donacija</t>
  </si>
  <si>
    <t>Donacije od pravnih i fizičkih osoba izvan općeg proračuna</t>
  </si>
  <si>
    <t>Prihodi po posebnim propisima</t>
  </si>
  <si>
    <t>Sufinanciranje cijene usluge, participacije i slično</t>
  </si>
  <si>
    <t>Pomoći iz inozemstva i od subjekata unutar općeg proračuna</t>
  </si>
  <si>
    <t>Pomoći proračunskim korisnicima iz proračuna koji im nije nadležan</t>
  </si>
  <si>
    <t xml:space="preserve">UKUPNO PRIHODI </t>
  </si>
  <si>
    <t>Račun rashoda/
izdatka</t>
  </si>
  <si>
    <t>Rashodi za zaposlene</t>
  </si>
  <si>
    <t>Plaće</t>
  </si>
  <si>
    <t>Plaće za redovan rad</t>
  </si>
  <si>
    <t xml:space="preserve">Ostali rashodi za zaposlene </t>
  </si>
  <si>
    <t>Doprinosi na plaće</t>
  </si>
  <si>
    <t>Doprinosi za obvezno zdravstveno osiguranje</t>
  </si>
  <si>
    <t>Doprinosi za obvezno osiguranje u slučaju nezaposlenosti</t>
  </si>
  <si>
    <t>Materijalni rashodi</t>
  </si>
  <si>
    <t>Naknade troškova zaposlenima</t>
  </si>
  <si>
    <t>Službena putovanja</t>
  </si>
  <si>
    <t>Naknade za prijevoz, za rad na terenu i odvojeni život</t>
  </si>
  <si>
    <t>Stručno usavršavanje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</si>
  <si>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</si>
  <si>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</si>
  <si>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</si>
  <si>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</si>
  <si>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</si>
  <si>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</si>
  <si>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Službena,radna i zaštitna odjeća i obuća</t>
  </si>
  <si>
    <t>Rashodi za usluge</t>
  </si>
  <si>
    <t>Usluge telefona, pošte i prijevoza</t>
  </si>
  <si>
    <t>Usluge tekućeg i investicijskog održavanja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</si>
  <si>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</si>
  <si>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</si>
  <si>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</si>
  <si>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</si>
  <si>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</si>
  <si>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</si>
  <si>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 xml:space="preserve">Naknade troškova osobama izvan radnog odnosa </t>
  </si>
  <si>
    <t>Ostali nespomenuti rashodi poslovanja</t>
  </si>
  <si>
    <t>Premija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</si>
  <si>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</si>
  <si>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</si>
  <si>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</si>
  <si>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</si>
  <si>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</si>
  <si>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</si>
  <si>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Rashodi za nabavu proizvedene dugotrajne imovine</t>
  </si>
  <si>
    <t>Postrojenja i oprema</t>
  </si>
  <si>
    <t>Uredska oprema i namještaj</t>
  </si>
  <si>
    <t>Knjige</t>
  </si>
  <si>
    <t>UKUPNO RASHODI</t>
  </si>
  <si>
    <t>3293</t>
  </si>
  <si>
    <t>Rashodi za nabavu nefinancijske imovine</t>
  </si>
  <si>
    <t>Knjige, umjetnička djela i ostalie izložb.vrijednosti</t>
  </si>
  <si>
    <t>Tekuće pomoći proračunskim korisnicima iz proračuna koji im nije nadležan</t>
  </si>
  <si>
    <t>Kapitalne pomoći proračunskim korisnicima iz proračuna koji im nije nadležan</t>
  </si>
  <si>
    <t xml:space="preserve">Pomoći temeljem prijenosa EU sredstava </t>
  </si>
  <si>
    <t>Prihodi iz proračuna za financiranje redovne djelatnosti</t>
  </si>
  <si>
    <t>Prihodi od imovine</t>
  </si>
  <si>
    <t>Prihodi od financijske imovine - kamate a vista</t>
  </si>
  <si>
    <t>Prihodi od administrativnih pristojbi i po posebnim propisima</t>
  </si>
  <si>
    <t>Prihodi od prodaje robe i pruženih usluga</t>
  </si>
  <si>
    <t>Tekuće donacije  od pravnih i fizičkih osoba izvan općeg proračuna</t>
  </si>
  <si>
    <t xml:space="preserve">PRIHODI PO IZVORIMA FINANCIRANJA </t>
  </si>
  <si>
    <t>Opći prihodi i primici</t>
  </si>
  <si>
    <t>Donacije</t>
  </si>
  <si>
    <t xml:space="preserve">Prihodi za posebne namjene </t>
  </si>
  <si>
    <t>Pomoći</t>
  </si>
  <si>
    <t>Vlastiti prihodi</t>
  </si>
  <si>
    <t xml:space="preserve">Sveukupno </t>
  </si>
  <si>
    <t>Kamate na oročena sredstva</t>
  </si>
  <si>
    <t>Rashodi za nabavu neproizvedene dugotrajne imovine</t>
  </si>
  <si>
    <t xml:space="preserve">RASHODI PO IZVORIMA FINANCIRANJA </t>
  </si>
  <si>
    <t>MATERIJALNI RASHODI</t>
  </si>
  <si>
    <t>RASHODI POSLOVANJA</t>
  </si>
  <si>
    <t>FINANCIJSKI RASHODI</t>
  </si>
  <si>
    <t>RASHODI ZA NABAVU PROIZVEDENE DUGOTRAJNE IMOVINE</t>
  </si>
  <si>
    <t>RASHODI ZA NABAVU NEFINANCIJSKE IMOVINE</t>
  </si>
  <si>
    <t>SAŽETAK</t>
  </si>
  <si>
    <t>A. RAČUN PRIHODA I RASHODA</t>
  </si>
  <si>
    <t>OPIS</t>
  </si>
  <si>
    <t>6 PRIHODI POSLOVANJA</t>
  </si>
  <si>
    <t>7 PRIHODI OD PRODAJE NEFINANCIJSKE IMOVINE</t>
  </si>
  <si>
    <t>UKUPNO PRIHODI</t>
  </si>
  <si>
    <t>3 RASHODI POSLOVANJA</t>
  </si>
  <si>
    <t>4 RASHODI ZA NABAVU NEFINANCIJSKE IMOVINE</t>
  </si>
  <si>
    <t>Razlika</t>
  </si>
  <si>
    <t>B. RAČUN FINANCIRANJA</t>
  </si>
  <si>
    <t>8 PRIMICI OD FINANCIJSKE IMOVINE I ZADUŽIVANJA</t>
  </si>
  <si>
    <t>5 IZDACI ZA FINANCIJSKU IMOVINU I OTPLATE ZAJMOVA</t>
  </si>
  <si>
    <t>NETO FINANCIRANJE</t>
  </si>
  <si>
    <t>REKAPITULACIJA</t>
  </si>
  <si>
    <t>UKUPNI PRIHODI</t>
  </si>
  <si>
    <t>VIŠAK PRETHODNIH GODINA</t>
  </si>
  <si>
    <t>PRIMICI OD FINANCIJSKE IMOVINE I ZADUŽIVANJA</t>
  </si>
  <si>
    <t>UKUPNO RASPOLOŽIVA SREDSTVA</t>
  </si>
  <si>
    <t>UKUPNI RASHODI</t>
  </si>
  <si>
    <t>IZDACI ZA FINANCIJSKU IMOVINU I OTPLATU ZAJMOVA</t>
  </si>
  <si>
    <t>UKUPNO RASPOREĐENA SREDSTVA</t>
  </si>
  <si>
    <t>C. RASPOLOŽIVA SREDSTVA IZ PRETHODNE GODINE</t>
  </si>
  <si>
    <t>VIŠAK / MANJAK IZ PRETHODNE GODINE KOJI ĆE SE POKRITI U TEKUĆOJ GODINI</t>
  </si>
  <si>
    <t>VIŠAK / MANJAK + RASPOLOŽIVA SREDSTVA IZ PRETHODNIH GODINA + NETO FINANCIRANJE</t>
  </si>
  <si>
    <t>D. INFORMACIJA O UKUPNOM VIŠKU/MANJKU DONESENOM IZ PRETHODNE GODINE</t>
  </si>
  <si>
    <t>UKUPAN DONOS VIŠKA / MANJKA IZ PRETHODNE GODINE</t>
  </si>
  <si>
    <t>Prihodi od prodaje nefinancijske imovine</t>
  </si>
  <si>
    <t>Prihodi od prodaje neproizvedene dugotrajne imovine</t>
  </si>
  <si>
    <t>Prihodi od prodaje materijalne imovine-prirodnih bogatstava</t>
  </si>
  <si>
    <t>Prihodi od prodaje proizvedene dugotrajne imovine</t>
  </si>
  <si>
    <t>Primici od financijske imovine i zaduživanja</t>
  </si>
  <si>
    <t>Primljeni povrati glavnica danih zajmova i depozita</t>
  </si>
  <si>
    <t>Primici od povrata depozita i jamčevnih pologa</t>
  </si>
  <si>
    <t>Primici od prodaje dionica i udjela u glavnici</t>
  </si>
  <si>
    <t>Primici od prodaje dionica i udjela u glavnici trg.druš.u js</t>
  </si>
  <si>
    <t>Primici od zaduživanja</t>
  </si>
  <si>
    <t>Primlj.krediti i zajmovi  od kredit.i ost.financ.inst.izv.js</t>
  </si>
  <si>
    <t>Prihodi poslovanja</t>
  </si>
  <si>
    <t>Izdaci za financijsku imovinu i otplate zajmova</t>
  </si>
  <si>
    <t>Izdaci za otplate glavnica primljenih kredita i zajmova</t>
  </si>
  <si>
    <t>Otplate gl.primlj.kred.i zajm.od kred.i ost.fin.inst.izv.js</t>
  </si>
  <si>
    <t xml:space="preserve">Ostvarenje 2020. </t>
  </si>
  <si>
    <t>Izvor financiranja</t>
  </si>
  <si>
    <t>Naziv izvora financiranja</t>
  </si>
  <si>
    <t xml:space="preserve">Izvršenje 2020. </t>
  </si>
  <si>
    <t>OSTVARENJE/ IZVRŠENJE 2020</t>
  </si>
  <si>
    <t xml:space="preserve">IZVJEŠTAJ O IZVRŠENJU FINANCIJSKOG PLANA ZA 2021. GODINU 
PO PROGRAMSKOJ I  EKONOMSKOJ KLASIFIKACIJI I IZVORIMA FINANCIRANJA </t>
  </si>
  <si>
    <t xml:space="preserve">IZVORNI PLAN 2021 </t>
  </si>
  <si>
    <t xml:space="preserve">TEKUĆI PLAN 2021 </t>
  </si>
  <si>
    <t>IZVRŠENJE 2021</t>
  </si>
  <si>
    <t xml:space="preserve">Izvorni plan 2021 </t>
  </si>
  <si>
    <t xml:space="preserve">Tekući plan 2021 </t>
  </si>
  <si>
    <t xml:space="preserve">Izvršenje 2021. </t>
  </si>
  <si>
    <t>Rashodi poslovanja</t>
  </si>
  <si>
    <t>Izvorni plan 2021</t>
  </si>
  <si>
    <t>Tekući plan 2021</t>
  </si>
  <si>
    <t>IZVRŠENJE RASHODA I IZDATAKA ZA 2021.G.</t>
  </si>
  <si>
    <t xml:space="preserve">Ostvarenje 2021. </t>
  </si>
  <si>
    <t>OSTVARENJE PRIHODA I PRIMITAKA ZA 2021.G.</t>
  </si>
  <si>
    <t>IZVORNI PLAN 2021</t>
  </si>
  <si>
    <t>TEKUĆI PLAN 2021</t>
  </si>
  <si>
    <t>OSTVARENJE/ IZVRŠENJE 2021</t>
  </si>
  <si>
    <t>Pomoći od međunarodnih organizacija te institucija i tijela EU</t>
  </si>
  <si>
    <t>Prihodi od pruženih usluga</t>
  </si>
  <si>
    <t>Prihodi od prodaje proizvoda i robe</t>
  </si>
  <si>
    <t>Kapitalne donacije  od pravnih i fizičkih osoba izvan općeg proračuna</t>
  </si>
  <si>
    <t>Troškovi sudskih postupaka</t>
  </si>
  <si>
    <t>Zatezne kamate</t>
  </si>
  <si>
    <t>Nematerijalna imovina</t>
  </si>
  <si>
    <t>Ostala nematerijalna imovina</t>
  </si>
  <si>
    <t>Redovna djelatnost srednjih škola - minimalni standard</t>
  </si>
  <si>
    <t>A220101</t>
  </si>
  <si>
    <t>Materijalni rashodi po kriterijima</t>
  </si>
  <si>
    <t>ZAKUPNINE I NAJAMNINE</t>
  </si>
  <si>
    <t>A220102</t>
  </si>
  <si>
    <t>Materijalni rashodi SŠ po stvarnom trošku</t>
  </si>
  <si>
    <t>NAKNADA TROŠKOVA ZAPOSLENIMA</t>
  </si>
  <si>
    <t>NAKNADE ZA PRIJEVOZ</t>
  </si>
  <si>
    <t>RASHODI ZA MATERIJAL I ENERGIJU</t>
  </si>
  <si>
    <t>PREMIJE OSIGURANJA</t>
  </si>
  <si>
    <t>A220103</t>
  </si>
  <si>
    <t>Materijalni rashodi SŠ - drugi izvori</t>
  </si>
  <si>
    <t>REPREZENTACIJA</t>
  </si>
  <si>
    <t>A220104</t>
  </si>
  <si>
    <t>Plaće i drugi rashodi za zaposlene srednjih škola</t>
  </si>
  <si>
    <t>RASHODI ZA ZAPOSLENE</t>
  </si>
  <si>
    <t>PLAĆE</t>
  </si>
  <si>
    <t>PLAĆE ZA REDOVAN RAD</t>
  </si>
  <si>
    <t>OSTALI RASHODI ZA ZAPOSLENE</t>
  </si>
  <si>
    <t>DOPRINOSI NA PLAĆE</t>
  </si>
  <si>
    <t>DOPRINOSI ZA OBVEZNO ZDRAVSTVENO OSIGURANJE</t>
  </si>
  <si>
    <t>DOPRINOSI ZA OBVEZNO OSIGURANJE U SLUČAJU NEZAPOSLENOSTI</t>
  </si>
  <si>
    <t>TROŠKOVI SUDSKIH POSTUPAKA</t>
  </si>
  <si>
    <t>ZATEZNE KAMATE</t>
  </si>
  <si>
    <t>Programi obrazovanja iznad standarda</t>
  </si>
  <si>
    <t>A230148</t>
  </si>
  <si>
    <t>A230184</t>
  </si>
  <si>
    <t>Financiranje učenika s posebnim potrebama</t>
  </si>
  <si>
    <t>A230204</t>
  </si>
  <si>
    <t>Investicijsko održavanje srednjih škola</t>
  </si>
  <si>
    <t>A240201</t>
  </si>
  <si>
    <t>Investicijsko održavanje SŠ - minimalni standard</t>
  </si>
  <si>
    <t>Opremanje u srednjim školama</t>
  </si>
  <si>
    <t>K240601</t>
  </si>
  <si>
    <t>Školski namještaj i oprema</t>
  </si>
  <si>
    <t>K240602</t>
  </si>
  <si>
    <t>Opremanje biblioteke</t>
  </si>
  <si>
    <t>T907801</t>
  </si>
  <si>
    <t>Provedba projekta MOZAIK 3</t>
  </si>
  <si>
    <t>T910801</t>
  </si>
  <si>
    <t>Provedba projekta MOZAIK 4</t>
  </si>
  <si>
    <t>A230104</t>
  </si>
  <si>
    <t>Pomoćnici u nastavi</t>
  </si>
  <si>
    <t>Tekuće pomoći od institucija i tijela EU</t>
  </si>
  <si>
    <t>Pula, ____ ožujka 2022.</t>
  </si>
  <si>
    <t>Tekuće pomoći temeljem prijenosa EU sredstava</t>
  </si>
  <si>
    <t>MATERIJAL I DIJELOVI ZA TEK.  I INV. ODRŽ.</t>
  </si>
  <si>
    <t>KOMUNIKACIJSKA OPREMA</t>
  </si>
  <si>
    <t>A230162</t>
  </si>
  <si>
    <t>ŽUPANIJSKO STRUČNO VIJEĆE, ŽUPANIJSKI AKTIV UČITELJA</t>
  </si>
  <si>
    <t>A230170</t>
  </si>
  <si>
    <t>UČENIČKA ZADRUGA</t>
  </si>
  <si>
    <t>RASHODI ZA METRIJAL I ENERGIJU</t>
  </si>
  <si>
    <t>ZAVIČAJNA NASTAVA</t>
  </si>
  <si>
    <t>A230199</t>
  </si>
  <si>
    <t>ŠKOLSKA SHEMA</t>
  </si>
  <si>
    <t>VOĆE</t>
  </si>
  <si>
    <t>A230171</t>
  </si>
  <si>
    <t>ŠKOSLKO SPORTSKO DRUŠTVO</t>
  </si>
  <si>
    <t>USLUGA PRIJEVOZA</t>
  </si>
  <si>
    <t xml:space="preserve"> </t>
  </si>
  <si>
    <t>Ekonomska škola Pula</t>
  </si>
  <si>
    <t>KLASA: _________________</t>
  </si>
  <si>
    <t>URBROJ: __________________</t>
  </si>
  <si>
    <t>A230122</t>
  </si>
  <si>
    <t>PSIHOLOG</t>
  </si>
  <si>
    <t xml:space="preserve"> OSTALI NESPOMENUTI RASHODI POSLOVANJA</t>
  </si>
  <si>
    <t>USLUGE PROMIDŽBE I INFORMIRANJA</t>
  </si>
  <si>
    <t>RASHODI ZA PLAĆE</t>
  </si>
  <si>
    <t>PROVEDBA KURIKULUMA</t>
  </si>
  <si>
    <t>A230201</t>
  </si>
  <si>
    <t>E - ŠKOLE</t>
  </si>
  <si>
    <t>KNJIGE U KNJIŽNICI</t>
  </si>
  <si>
    <t>LICENCE</t>
  </si>
  <si>
    <t>RAČUNALA I RAČUNALNA OPREMA</t>
  </si>
  <si>
    <t>KLASA: __________________</t>
  </si>
  <si>
    <t>Usluge promidžbe i informiranja</t>
  </si>
  <si>
    <t>Komunikacijska oprema</t>
  </si>
  <si>
    <t>Uređaji, strojevi i oprema za ostale namjene</t>
  </si>
  <si>
    <t>Mozaik 3</t>
  </si>
  <si>
    <t>Mozaik 4</t>
  </si>
  <si>
    <t>Prihodi od prodaje građevinskih objekata</t>
  </si>
  <si>
    <t>Ostale potpore unutar opće države</t>
  </si>
  <si>
    <t>Ostale tekuće potpore unutar opće države</t>
  </si>
  <si>
    <t>KLASA: ___________________</t>
  </si>
  <si>
    <t>URBROJ: ________________</t>
  </si>
  <si>
    <t>A240202</t>
  </si>
  <si>
    <t>Investicijsko održavanje SŠ - iznad standarda</t>
  </si>
  <si>
    <t>Materijal i dijelovi za tekuće i inv. održavanje</t>
  </si>
  <si>
    <t>EKONOMSKA ŠKOLA PULA</t>
  </si>
  <si>
    <t>KLASA: ________________</t>
  </si>
  <si>
    <t>URBROJ: _________________</t>
  </si>
  <si>
    <t>Predsjednica školskog odbora:</t>
  </si>
  <si>
    <t>Veronika Furčić, prof.</t>
  </si>
  <si>
    <t xml:space="preserve">Veronika Furčić, prof.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</si>
</sst>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5" formatCode="[$-1041A]#,##0.00;\-\ #,##0.00"/>
    <numFmt numFmtId="192" formatCode="#,##0.00\ _k_n"/>
  </numFmts>
  <fonts count="16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Calibri"/>
      <family val="2"/>
      <charset val="238"/>
      <scheme val="minor"/>
    </font>
    <font>
      <b/>
      <i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 applyAlignment="1">
      <alignment readingOrder="1"/>
    </xf>
    <xf numFmtId="0" fontId="3" fillId="0" borderId="0" xfId="0" applyFont="1" applyAlignment="1" applyProtection="1">
      <alignment wrapText="1" readingOrder="1"/>
      <protection locked="0"/>
    </xf>
    <xf numFmtId="0" fontId="1" fillId="0" borderId="0" xfId="0" applyFont="1" applyAlignment="1">
      <alignment readingOrder="1"/>
    </xf>
    <xf numFmtId="192" fontId="2" fillId="0" borderId="1" xfId="0" quotePrefix="1" applyNumberFormat="1" applyFont="1" applyFill="1" applyBorder="1" applyAlignment="1">
      <alignment horizontal="center" vertical="center" wrapText="1"/>
    </xf>
    <xf numFmtId="192" fontId="2" fillId="0" borderId="1" xfId="0" quotePrefix="1" applyNumberFormat="1" applyFont="1" applyFill="1" applyBorder="1" applyAlignment="1">
      <alignment horizontal="center" vertical="center"/>
    </xf>
    <xf numFmtId="192" fontId="5" fillId="0" borderId="1" xfId="0" applyNumberFormat="1" applyFont="1" applyFill="1" applyBorder="1" applyAlignment="1">
      <alignment horizontal="center" vertical="center" wrapText="1"/>
    </xf>
    <xf numFmtId="192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 applyProtection="1">
      <alignment wrapText="1" readingOrder="1"/>
      <protection locked="0"/>
    </xf>
    <xf numFmtId="192" fontId="6" fillId="0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Fill="1"/>
    <xf numFmtId="4" fontId="1" fillId="0" borderId="0" xfId="0" applyNumberFormat="1" applyFont="1" applyFill="1" applyAlignment="1">
      <alignment horizontal="right" wrapText="1"/>
    </xf>
    <xf numFmtId="192" fontId="1" fillId="0" borderId="0" xfId="0" applyNumberFormat="1" applyFont="1" applyFill="1" applyAlignment="1">
      <alignment horizontal="center" vertical="center" wrapText="1"/>
    </xf>
    <xf numFmtId="192" fontId="1" fillId="0" borderId="0" xfId="0" applyNumberFormat="1" applyFont="1" applyFill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/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quotePrefix="1" applyNumberFormat="1" applyFont="1" applyFill="1" applyBorder="1" applyAlignment="1">
      <alignment horizontal="right" vertical="center" wrapText="1"/>
    </xf>
    <xf numFmtId="3" fontId="5" fillId="0" borderId="0" xfId="0" quotePrefix="1" applyNumberFormat="1" applyFont="1" applyFill="1" applyBorder="1" applyAlignment="1">
      <alignment vertical="center"/>
    </xf>
    <xf numFmtId="192" fontId="5" fillId="0" borderId="0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3" fontId="5" fillId="0" borderId="1" xfId="0" quotePrefix="1" applyNumberFormat="1" applyFont="1" applyFill="1" applyBorder="1" applyAlignment="1">
      <alignment horizontal="left" vertical="center"/>
    </xf>
    <xf numFmtId="3" fontId="5" fillId="0" borderId="1" xfId="0" quotePrefix="1" applyNumberFormat="1" applyFont="1" applyFill="1" applyBorder="1" applyAlignment="1">
      <alignment horizontal="center" vertical="center"/>
    </xf>
    <xf numFmtId="4" fontId="5" fillId="0" borderId="1" xfId="0" quotePrefix="1" applyNumberFormat="1" applyFont="1" applyFill="1" applyBorder="1" applyAlignment="1">
      <alignment horizontal="right" vertical="center"/>
    </xf>
    <xf numFmtId="4" fontId="5" fillId="0" borderId="0" xfId="0" quotePrefix="1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right" vertical="center" wrapText="1"/>
    </xf>
    <xf numFmtId="192" fontId="2" fillId="0" borderId="0" xfId="0" applyNumberFormat="1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0" fontId="2" fillId="0" borderId="1" xfId="0" quotePrefix="1" applyFont="1" applyFill="1" applyBorder="1" applyAlignment="1">
      <alignment horizontal="left" vertical="center" wrapText="1"/>
    </xf>
    <xf numFmtId="3" fontId="5" fillId="0" borderId="0" xfId="0" quotePrefix="1" applyNumberFormat="1" applyFont="1" applyFill="1" applyBorder="1" applyAlignment="1">
      <alignment horizontal="left" vertical="center"/>
    </xf>
    <xf numFmtId="3" fontId="1" fillId="0" borderId="0" xfId="0" applyNumberFormat="1" applyFont="1" applyFill="1" applyAlignment="1">
      <alignment horizontal="left"/>
    </xf>
    <xf numFmtId="4" fontId="6" fillId="0" borderId="2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192" fontId="5" fillId="3" borderId="1" xfId="0" applyNumberFormat="1" applyFont="1" applyFill="1" applyBorder="1" applyAlignment="1">
      <alignment horizontal="center" vertical="center" wrapText="1"/>
    </xf>
    <xf numFmtId="192" fontId="5" fillId="3" borderId="1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3" fontId="5" fillId="3" borderId="1" xfId="0" quotePrefix="1" applyNumberFormat="1" applyFont="1" applyFill="1" applyBorder="1" applyAlignment="1">
      <alignment horizontal="left" vertical="center"/>
    </xf>
    <xf numFmtId="3" fontId="5" fillId="3" borderId="1" xfId="0" quotePrefix="1" applyNumberFormat="1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horizontal="left" vertical="center" wrapText="1"/>
    </xf>
    <xf numFmtId="3" fontId="5" fillId="3" borderId="4" xfId="0" applyNumberFormat="1" applyFont="1" applyFill="1" applyBorder="1" applyAlignment="1">
      <alignment horizontal="left" vertical="center"/>
    </xf>
    <xf numFmtId="3" fontId="5" fillId="3" borderId="4" xfId="0" applyNumberFormat="1" applyFont="1" applyFill="1" applyBorder="1" applyAlignment="1">
      <alignment vertical="center"/>
    </xf>
    <xf numFmtId="0" fontId="6" fillId="0" borderId="0" xfId="0" applyFont="1"/>
    <xf numFmtId="0" fontId="5" fillId="2" borderId="1" xfId="0" applyFont="1" applyFill="1" applyBorder="1" applyAlignment="1" applyProtection="1">
      <alignment horizontal="center" vertical="center" wrapText="1" readingOrder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 vertical="center"/>
    </xf>
    <xf numFmtId="0" fontId="6" fillId="4" borderId="1" xfId="0" applyFont="1" applyFill="1" applyBorder="1" applyAlignment="1" applyProtection="1">
      <alignment vertical="center" wrapText="1" readingOrder="1"/>
      <protection locked="0"/>
    </xf>
    <xf numFmtId="4" fontId="6" fillId="4" borderId="1" xfId="0" applyNumberFormat="1" applyFont="1" applyFill="1" applyBorder="1" applyAlignment="1" applyProtection="1">
      <alignment horizontal="right" vertical="center" wrapText="1"/>
      <protection locked="0"/>
    </xf>
    <xf numFmtId="185" fontId="5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6" fillId="5" borderId="0" xfId="0" applyFont="1" applyFill="1"/>
    <xf numFmtId="0" fontId="5" fillId="2" borderId="1" xfId="0" applyFont="1" applyFill="1" applyBorder="1" applyAlignment="1" applyProtection="1">
      <alignment horizontal="left" vertical="center" wrapText="1" readingOrder="1"/>
      <protection locked="0"/>
    </xf>
    <xf numFmtId="0" fontId="5" fillId="2" borderId="1" xfId="0" applyFont="1" applyFill="1" applyBorder="1" applyAlignment="1" applyProtection="1">
      <alignment vertical="center" wrapText="1" readingOrder="1"/>
      <protection locked="0"/>
    </xf>
    <xf numFmtId="185" fontId="5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 applyProtection="1">
      <alignment vertical="center" wrapText="1" readingOrder="1"/>
      <protection locked="0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4" fontId="6" fillId="0" borderId="1" xfId="0" applyNumberFormat="1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185" fontId="6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85" fontId="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horizontal="right" vertical="center"/>
    </xf>
    <xf numFmtId="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3" borderId="1" xfId="0" applyNumberFormat="1" applyFont="1" applyFill="1" applyBorder="1" applyAlignment="1">
      <alignment horizontal="right" vertical="center"/>
    </xf>
    <xf numFmtId="4" fontId="5" fillId="3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4" fontId="5" fillId="3" borderId="1" xfId="0" quotePrefix="1" applyNumberFormat="1" applyFont="1" applyFill="1" applyBorder="1" applyAlignment="1">
      <alignment horizontal="right" vertical="center"/>
    </xf>
    <xf numFmtId="0" fontId="4" fillId="0" borderId="5" xfId="0" applyFont="1" applyBorder="1" applyAlignment="1" applyProtection="1">
      <alignment horizontal="center" vertical="center" wrapText="1" readingOrder="1"/>
      <protection locked="0"/>
    </xf>
    <xf numFmtId="192" fontId="2" fillId="0" borderId="1" xfId="0" quotePrefix="1" applyNumberFormat="1" applyFont="1" applyFill="1" applyBorder="1" applyAlignment="1">
      <alignment horizontal="center" vertical="center" wrapText="1" readingOrder="1"/>
    </xf>
    <xf numFmtId="192" fontId="2" fillId="0" borderId="1" xfId="0" quotePrefix="1" applyNumberFormat="1" applyFont="1" applyFill="1" applyBorder="1" applyAlignment="1">
      <alignment horizontal="center" vertical="center" readingOrder="1"/>
    </xf>
    <xf numFmtId="0" fontId="2" fillId="0" borderId="0" xfId="0" applyFont="1" applyAlignment="1">
      <alignment vertical="center" readingOrder="1"/>
    </xf>
    <xf numFmtId="0" fontId="1" fillId="0" borderId="0" xfId="0" applyFont="1" applyBorder="1" applyAlignment="1">
      <alignment wrapText="1" readingOrder="1"/>
    </xf>
    <xf numFmtId="185" fontId="1" fillId="0" borderId="0" xfId="0" applyNumberFormat="1" applyFont="1" applyBorder="1" applyAlignment="1" applyProtection="1">
      <alignment wrapText="1" readingOrder="1"/>
      <protection locked="0"/>
    </xf>
    <xf numFmtId="0" fontId="2" fillId="0" borderId="5" xfId="0" applyFont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 applyProtection="1">
      <alignment horizontal="center" vertical="center" wrapText="1" readingOrder="1"/>
      <protection locked="0"/>
    </xf>
    <xf numFmtId="0" fontId="5" fillId="0" borderId="0" xfId="0" applyFont="1"/>
    <xf numFmtId="3" fontId="5" fillId="0" borderId="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horizontal="right" vertical="center" wrapText="1"/>
    </xf>
    <xf numFmtId="192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 readingOrder="1"/>
      <protection locked="0"/>
    </xf>
    <xf numFmtId="4" fontId="6" fillId="0" borderId="0" xfId="0" applyNumberFormat="1" applyFont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185" fontId="6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185" fontId="5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0" borderId="0" xfId="0" applyFont="1" applyBorder="1" applyAlignment="1">
      <alignment readingOrder="1"/>
    </xf>
    <xf numFmtId="0" fontId="8" fillId="0" borderId="5" xfId="0" applyFont="1" applyBorder="1" applyAlignment="1" applyProtection="1">
      <alignment horizontal="center" wrapText="1" readingOrder="1"/>
      <protection locked="0"/>
    </xf>
    <xf numFmtId="1" fontId="13" fillId="0" borderId="1" xfId="0" applyNumberFormat="1" applyFont="1" applyFill="1" applyBorder="1" applyAlignment="1">
      <alignment horizontal="center" wrapText="1" readingOrder="1"/>
    </xf>
    <xf numFmtId="1" fontId="13" fillId="0" borderId="1" xfId="0" quotePrefix="1" applyNumberFormat="1" applyFont="1" applyFill="1" applyBorder="1" applyAlignment="1">
      <alignment horizontal="center" wrapText="1" readingOrder="1"/>
    </xf>
    <xf numFmtId="192" fontId="13" fillId="0" borderId="1" xfId="0" quotePrefix="1" applyNumberFormat="1" applyFont="1" applyFill="1" applyBorder="1" applyAlignment="1">
      <alignment horizontal="center" wrapText="1" readingOrder="1"/>
    </xf>
    <xf numFmtId="192" fontId="13" fillId="0" borderId="1" xfId="0" quotePrefix="1" applyNumberFormat="1" applyFont="1" applyFill="1" applyBorder="1" applyAlignment="1">
      <alignment horizontal="center" readingOrder="1"/>
    </xf>
    <xf numFmtId="0" fontId="9" fillId="0" borderId="0" xfId="0" applyFont="1" applyAlignment="1">
      <alignment readingOrder="1"/>
    </xf>
    <xf numFmtId="0" fontId="9" fillId="0" borderId="5" xfId="0" applyFont="1" applyBorder="1" applyAlignment="1" applyProtection="1">
      <alignment horizontal="center" wrapText="1" readingOrder="1"/>
      <protection locked="0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1" xfId="0" quotePrefix="1" applyNumberFormat="1" applyFont="1" applyFill="1" applyBorder="1" applyAlignment="1">
      <alignment horizontal="center" vertical="center"/>
    </xf>
    <xf numFmtId="192" fontId="9" fillId="0" borderId="1" xfId="0" quotePrefix="1" applyNumberFormat="1" applyFont="1" applyFill="1" applyBorder="1" applyAlignment="1">
      <alignment horizontal="center" vertical="center"/>
    </xf>
    <xf numFmtId="0" fontId="10" fillId="0" borderId="0" xfId="0" applyFont="1"/>
    <xf numFmtId="1" fontId="9" fillId="0" borderId="1" xfId="0" quotePrefix="1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/>
    <xf numFmtId="1" fontId="10" fillId="0" borderId="0" xfId="0" applyNumberFormat="1" applyFont="1" applyFill="1" applyAlignment="1">
      <alignment horizontal="center"/>
    </xf>
    <xf numFmtId="1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5" xfId="0" applyFont="1" applyBorder="1" applyAlignment="1" applyProtection="1">
      <alignment vertical="center" wrapText="1" readingOrder="1"/>
      <protection locked="0"/>
    </xf>
    <xf numFmtId="185" fontId="3" fillId="0" borderId="5" xfId="0" applyNumberFormat="1" applyFont="1" applyBorder="1" applyAlignment="1" applyProtection="1">
      <alignment vertical="center" wrapText="1" readingOrder="1"/>
      <protection locked="0"/>
    </xf>
    <xf numFmtId="192" fontId="1" fillId="0" borderId="1" xfId="0" applyNumberFormat="1" applyFont="1" applyFill="1" applyBorder="1" applyAlignment="1">
      <alignment horizontal="center" vertical="center" wrapText="1" readingOrder="1"/>
    </xf>
    <xf numFmtId="192" fontId="1" fillId="0" borderId="1" xfId="0" applyNumberFormat="1" applyFont="1" applyFill="1" applyBorder="1" applyAlignment="1">
      <alignment horizontal="center" vertical="center" readingOrder="1"/>
    </xf>
    <xf numFmtId="185" fontId="1" fillId="0" borderId="5" xfId="0" applyNumberFormat="1" applyFont="1" applyBorder="1" applyAlignment="1" applyProtection="1">
      <alignment vertical="center" wrapText="1" readingOrder="1"/>
      <protection locked="0"/>
    </xf>
    <xf numFmtId="185" fontId="1" fillId="0" borderId="6" xfId="0" applyNumberFormat="1" applyFont="1" applyBorder="1" applyAlignment="1" applyProtection="1">
      <alignment vertical="center" wrapText="1" readingOrder="1"/>
      <protection locked="0"/>
    </xf>
    <xf numFmtId="185" fontId="1" fillId="0" borderId="7" xfId="0" applyNumberFormat="1" applyFont="1" applyBorder="1" applyAlignment="1" applyProtection="1">
      <alignment vertical="center" wrapText="1" readingOrder="1"/>
      <protection locked="0"/>
    </xf>
    <xf numFmtId="0" fontId="1" fillId="0" borderId="5" xfId="0" applyFont="1" applyBorder="1" applyAlignment="1" applyProtection="1">
      <alignment vertical="center" wrapText="1" readingOrder="1"/>
      <protection locked="0"/>
    </xf>
    <xf numFmtId="0" fontId="1" fillId="0" borderId="1" xfId="0" applyFont="1" applyBorder="1" applyAlignment="1">
      <alignment vertical="center" wrapText="1" readingOrder="1"/>
    </xf>
    <xf numFmtId="0" fontId="14" fillId="3" borderId="8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vertical="center" wrapText="1"/>
    </xf>
    <xf numFmtId="0" fontId="14" fillId="0" borderId="8" xfId="0" applyFont="1" applyBorder="1" applyAlignment="1">
      <alignment horizontal="left" vertical="center" wrapText="1"/>
    </xf>
    <xf numFmtId="0" fontId="14" fillId="6" borderId="1" xfId="0" applyFont="1" applyFill="1" applyBorder="1" applyAlignment="1">
      <alignment vertical="center" wrapText="1"/>
    </xf>
    <xf numFmtId="0" fontId="15" fillId="0" borderId="8" xfId="0" applyFont="1" applyBorder="1" applyAlignment="1">
      <alignment horizontal="left" vertical="center" wrapText="1"/>
    </xf>
    <xf numFmtId="0" fontId="15" fillId="6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 readingOrder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left" vertical="center" wrapText="1" readingOrder="1"/>
      <protection locked="0"/>
    </xf>
    <xf numFmtId="0" fontId="6" fillId="0" borderId="1" xfId="0" applyFont="1" applyBorder="1" applyAlignment="1" applyProtection="1">
      <alignment horizontal="left" vertical="center" wrapText="1" readingOrder="1"/>
      <protection locked="0"/>
    </xf>
    <xf numFmtId="0" fontId="6" fillId="0" borderId="1" xfId="0" applyFont="1" applyBorder="1" applyAlignment="1" applyProtection="1">
      <alignment vertical="center" wrapText="1" readingOrder="1"/>
      <protection locked="0"/>
    </xf>
    <xf numFmtId="0" fontId="5" fillId="0" borderId="0" xfId="0" applyFont="1" applyBorder="1" applyAlignment="1" applyProtection="1">
      <alignment vertical="center" wrapText="1" readingOrder="1"/>
      <protection locked="0"/>
    </xf>
    <xf numFmtId="0" fontId="6" fillId="0" borderId="0" xfId="0" applyFont="1" applyBorder="1" applyAlignment="1" applyProtection="1">
      <alignment horizontal="left" vertical="center" wrapText="1" readingOrder="1"/>
      <protection locked="0"/>
    </xf>
    <xf numFmtId="0" fontId="1" fillId="0" borderId="0" xfId="0" applyFont="1" applyBorder="1" applyAlignment="1">
      <alignment vertical="center" readingOrder="1"/>
    </xf>
    <xf numFmtId="185" fontId="6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2" fillId="0" borderId="0" xfId="0" applyFont="1"/>
    <xf numFmtId="185" fontId="5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185" fontId="5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Font="1" applyAlignment="1" applyProtection="1">
      <alignment wrapText="1" readingOrder="1"/>
      <protection locked="0"/>
    </xf>
    <xf numFmtId="0" fontId="2" fillId="0" borderId="0" xfId="0" applyFont="1" applyAlignment="1">
      <alignment readingOrder="1"/>
    </xf>
    <xf numFmtId="0" fontId="2" fillId="0" borderId="0" xfId="0" applyFont="1" applyBorder="1" applyAlignment="1" applyProtection="1">
      <alignment horizontal="left" wrapText="1" readingOrder="1"/>
      <protection locked="0"/>
    </xf>
    <xf numFmtId="0" fontId="2" fillId="0" borderId="9" xfId="0" applyFont="1" applyBorder="1" applyAlignment="1" applyProtection="1">
      <alignment horizontal="left" wrapText="1" readingOrder="1"/>
      <protection locked="0"/>
    </xf>
    <xf numFmtId="0" fontId="2" fillId="0" borderId="0" xfId="0" applyFont="1" applyAlignment="1" applyProtection="1">
      <alignment wrapText="1" readingOrder="1"/>
      <protection locked="0"/>
    </xf>
    <xf numFmtId="0" fontId="4" fillId="0" borderId="0" xfId="0" applyFont="1" applyAlignment="1" applyProtection="1">
      <alignment horizontal="center" wrapText="1" readingOrder="1"/>
      <protection locked="0"/>
    </xf>
    <xf numFmtId="0" fontId="7" fillId="0" borderId="1" xfId="0" applyFont="1" applyFill="1" applyBorder="1" applyAlignment="1" applyProtection="1">
      <alignment horizontal="center" vertical="center" wrapText="1" readingOrder="1"/>
      <protection locked="0"/>
    </xf>
    <xf numFmtId="0" fontId="9" fillId="0" borderId="8" xfId="0" quotePrefix="1" applyNumberFormat="1" applyFont="1" applyFill="1" applyBorder="1" applyAlignment="1">
      <alignment horizontal="center" vertical="center" wrapText="1"/>
    </xf>
    <xf numFmtId="0" fontId="9" fillId="0" borderId="2" xfId="0" quotePrefix="1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3" fontId="5" fillId="0" borderId="10" xfId="0" applyNumberFormat="1" applyFont="1" applyFill="1" applyBorder="1" applyAlignment="1">
      <alignment horizontal="center" vertical="center"/>
    </xf>
    <xf numFmtId="1" fontId="9" fillId="0" borderId="8" xfId="0" quotePrefix="1" applyNumberFormat="1" applyFont="1" applyFill="1" applyBorder="1" applyAlignment="1">
      <alignment horizontal="center" vertical="center" wrapText="1"/>
    </xf>
    <xf numFmtId="1" fontId="9" fillId="0" borderId="2" xfId="0" quotePrefix="1" applyNumberFormat="1" applyFont="1" applyFill="1" applyBorder="1" applyAlignment="1">
      <alignment horizontal="center" vertical="center" wrapText="1"/>
    </xf>
    <xf numFmtId="1" fontId="9" fillId="0" borderId="1" xfId="0" quotePrefix="1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left" vertical="center" wrapText="1"/>
    </xf>
    <xf numFmtId="0" fontId="5" fillId="2" borderId="8" xfId="0" applyFont="1" applyFill="1" applyBorder="1" applyAlignment="1" applyProtection="1">
      <alignment horizontal="center" vertical="center" wrapText="1" readingOrder="1"/>
      <protection locked="0"/>
    </xf>
    <xf numFmtId="0" fontId="6" fillId="0" borderId="2" xfId="0" applyFont="1" applyBorder="1" applyAlignment="1">
      <alignment horizontal="center" vertical="center"/>
    </xf>
    <xf numFmtId="1" fontId="1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 wrapText="1" readingOrder="1"/>
      <protection locked="0"/>
    </xf>
    <xf numFmtId="4" fontId="1" fillId="0" borderId="0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E0"/>
      <rgbColor rgb="00FF0000"/>
      <rgbColor rgb="000000CD"/>
      <rgbColor rgb="00FFFFFF"/>
      <rgbColor rgb="000000FF"/>
      <rgbColor rgb="000000CD"/>
      <rgbColor rgb="00FFFF00"/>
      <rgbColor rgb="004169E1"/>
      <rgbColor rgb="00FFFFE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tabSelected="1" zoomScaleNormal="100" workbookViewId="0">
      <selection activeCell="C44" sqref="C44"/>
    </sheetView>
  </sheetViews>
  <sheetFormatPr defaultRowHeight="12.75" x14ac:dyDescent="0.2"/>
  <cols>
    <col min="1" max="1" width="33.42578125" style="3" customWidth="1"/>
    <col min="2" max="4" width="15.42578125" style="3" bestFit="1" customWidth="1"/>
    <col min="5" max="5" width="15.28515625" style="3" customWidth="1"/>
    <col min="6" max="7" width="13.140625" style="3" customWidth="1"/>
    <col min="8" max="16384" width="9.140625" style="3"/>
  </cols>
  <sheetData>
    <row r="1" spans="1:7" x14ac:dyDescent="0.2">
      <c r="A1" s="3" t="s">
        <v>313</v>
      </c>
    </row>
    <row r="3" spans="1:7" s="1" customFormat="1" ht="26.85" customHeight="1" x14ac:dyDescent="0.2">
      <c r="A3" s="157" t="s">
        <v>154</v>
      </c>
      <c r="B3" s="157"/>
      <c r="C3" s="157"/>
      <c r="D3" s="157"/>
      <c r="E3" s="157"/>
      <c r="F3" s="157"/>
      <c r="G3" s="157"/>
    </row>
    <row r="4" spans="1:7" s="1" customFormat="1" ht="17.100000000000001" customHeight="1" x14ac:dyDescent="0.2">
      <c r="A4" s="152" t="s">
        <v>155</v>
      </c>
      <c r="B4" s="152"/>
      <c r="C4" s="153"/>
      <c r="D4" s="153"/>
      <c r="E4" s="153"/>
    </row>
    <row r="5" spans="1:7" s="87" customFormat="1" ht="38.25" x14ac:dyDescent="0.2">
      <c r="A5" s="84" t="s">
        <v>156</v>
      </c>
      <c r="B5" s="84" t="s">
        <v>199</v>
      </c>
      <c r="C5" s="84" t="s">
        <v>213</v>
      </c>
      <c r="D5" s="84" t="s">
        <v>214</v>
      </c>
      <c r="E5" s="84" t="s">
        <v>215</v>
      </c>
      <c r="F5" s="85" t="s">
        <v>71</v>
      </c>
      <c r="G5" s="86" t="s">
        <v>71</v>
      </c>
    </row>
    <row r="6" spans="1:7" s="108" customFormat="1" ht="11.25" x14ac:dyDescent="0.2">
      <c r="A6" s="103">
        <v>1</v>
      </c>
      <c r="B6" s="104">
        <v>2</v>
      </c>
      <c r="C6" s="105">
        <v>3</v>
      </c>
      <c r="D6" s="105">
        <v>4</v>
      </c>
      <c r="E6" s="105">
        <v>5</v>
      </c>
      <c r="F6" s="106" t="s">
        <v>72</v>
      </c>
      <c r="G6" s="107" t="s">
        <v>73</v>
      </c>
    </row>
    <row r="7" spans="1:7" ht="15" customHeight="1" x14ac:dyDescent="0.2">
      <c r="A7" s="122" t="s">
        <v>157</v>
      </c>
      <c r="B7" s="123">
        <f>'OPĆI DIO-PRIHODI'!C4</f>
        <v>5419185.3100000005</v>
      </c>
      <c r="C7" s="123">
        <f>'OPĆI DIO-PRIHODI'!D4</f>
        <v>6118590.5099999998</v>
      </c>
      <c r="D7" s="123">
        <f>'OPĆI DIO-PRIHODI'!E4</f>
        <v>6118610.5099999998</v>
      </c>
      <c r="E7" s="123">
        <f>'OPĆI DIO-PRIHODI'!F4</f>
        <v>6223858.2700000005</v>
      </c>
      <c r="F7" s="124">
        <f>E7/B7*100</f>
        <v>114.84859649503294</v>
      </c>
      <c r="G7" s="125">
        <f>E7/D7*100</f>
        <v>101.72012517920513</v>
      </c>
    </row>
    <row r="8" spans="1:7" ht="25.5" x14ac:dyDescent="0.2">
      <c r="A8" s="122" t="s">
        <v>158</v>
      </c>
      <c r="B8" s="123">
        <f>'OPĆI DIO-PRIHODI'!C32</f>
        <v>546</v>
      </c>
      <c r="C8" s="123">
        <f>'OPĆI DIO-PRIHODI'!D32</f>
        <v>0</v>
      </c>
      <c r="D8" s="123">
        <f>'OPĆI DIO-PRIHODI'!E32</f>
        <v>0</v>
      </c>
      <c r="E8" s="123">
        <f>'OPĆI DIO-PRIHODI'!F32</f>
        <v>116.7</v>
      </c>
      <c r="F8" s="124">
        <v>0</v>
      </c>
      <c r="G8" s="125">
        <v>0</v>
      </c>
    </row>
    <row r="9" spans="1:7" ht="15" customHeight="1" x14ac:dyDescent="0.2">
      <c r="A9" s="122" t="s">
        <v>159</v>
      </c>
      <c r="B9" s="123">
        <f>SUM(B7:B8)</f>
        <v>5419731.3100000005</v>
      </c>
      <c r="C9" s="123">
        <f>SUM(C7:C8)</f>
        <v>6118590.5099999998</v>
      </c>
      <c r="D9" s="123">
        <f>SUM(D7:D8)</f>
        <v>6118610.5099999998</v>
      </c>
      <c r="E9" s="123">
        <f>SUM(E7:E8)</f>
        <v>6223974.9700000007</v>
      </c>
      <c r="F9" s="124">
        <f>E9/B9*100</f>
        <v>114.83917954596905</v>
      </c>
      <c r="G9" s="125">
        <f>E9/D9*100</f>
        <v>101.72203247498427</v>
      </c>
    </row>
    <row r="10" spans="1:7" ht="15" customHeight="1" x14ac:dyDescent="0.2">
      <c r="A10" s="122" t="s">
        <v>160</v>
      </c>
      <c r="B10" s="123">
        <f>'OPĆI DIO-RASHODI'!C4</f>
        <v>5475091.1300000008</v>
      </c>
      <c r="C10" s="123">
        <f>'OPĆI DIO-RASHODI'!D4</f>
        <v>6108335.5100000007</v>
      </c>
      <c r="D10" s="123">
        <f>'OPĆI DIO-RASHODI'!E4</f>
        <v>6108335.5100000007</v>
      </c>
      <c r="E10" s="123">
        <f>'OPĆI DIO-RASHODI'!F4</f>
        <v>6216582.790000001</v>
      </c>
      <c r="F10" s="124">
        <f>E10/B10*100</f>
        <v>113.54300124681211</v>
      </c>
      <c r="G10" s="125">
        <f>E10/D10*100</f>
        <v>101.77212400698666</v>
      </c>
    </row>
    <row r="11" spans="1:7" ht="25.5" x14ac:dyDescent="0.2">
      <c r="A11" s="122" t="s">
        <v>161</v>
      </c>
      <c r="B11" s="123">
        <f>'OPĆI DIO-RASHODI'!C48</f>
        <v>34392.19</v>
      </c>
      <c r="C11" s="123">
        <f>'OPĆI DIO-RASHODI'!D48</f>
        <v>73475.209999999992</v>
      </c>
      <c r="D11" s="123">
        <f>'OPĆI DIO-RASHODI'!E48</f>
        <v>73475.209999999992</v>
      </c>
      <c r="E11" s="123">
        <f>'OPĆI DIO-RASHODI'!F48</f>
        <v>25016.84</v>
      </c>
      <c r="F11" s="124">
        <f>E11/B11*100</f>
        <v>72.73988658471589</v>
      </c>
      <c r="G11" s="125">
        <f>E11/D11*100</f>
        <v>34.048000679412823</v>
      </c>
    </row>
    <row r="12" spans="1:7" ht="15" customHeight="1" x14ac:dyDescent="0.2">
      <c r="A12" s="122" t="s">
        <v>126</v>
      </c>
      <c r="B12" s="123">
        <f>SUM(B10:B11)</f>
        <v>5509483.3200000012</v>
      </c>
      <c r="C12" s="123">
        <f>SUM(C10:C11)</f>
        <v>6181810.7200000007</v>
      </c>
      <c r="D12" s="123">
        <f>SUM(D10:D11)</f>
        <v>6181810.7200000007</v>
      </c>
      <c r="E12" s="123">
        <f>SUM(E10:E11)</f>
        <v>6241599.6300000008</v>
      </c>
      <c r="F12" s="124">
        <f>E12/B12*100</f>
        <v>113.28829342930109</v>
      </c>
      <c r="G12" s="125">
        <f>E12/D12*100</f>
        <v>100.96717471155441</v>
      </c>
    </row>
    <row r="13" spans="1:7" ht="15" customHeight="1" x14ac:dyDescent="0.2">
      <c r="A13" s="122" t="s">
        <v>162</v>
      </c>
      <c r="B13" s="123">
        <f>B9-B12</f>
        <v>-89752.010000000708</v>
      </c>
      <c r="C13" s="123">
        <f>C9-C12</f>
        <v>-63220.210000000894</v>
      </c>
      <c r="D13" s="123">
        <f>D9-D12</f>
        <v>-63200.210000000894</v>
      </c>
      <c r="E13" s="123">
        <f>E9-E12</f>
        <v>-17624.660000000149</v>
      </c>
      <c r="F13" s="124">
        <f>E13/B13*100</f>
        <v>19.63706439554948</v>
      </c>
      <c r="G13" s="125">
        <f>E13/D13*100</f>
        <v>27.887027590572721</v>
      </c>
    </row>
    <row r="14" spans="1:7" ht="409.6" hidden="1" customHeight="1" x14ac:dyDescent="0.2"/>
    <row r="15" spans="1:7" ht="16.149999999999999" customHeight="1" x14ac:dyDescent="0.2"/>
    <row r="16" spans="1:7" s="1" customFormat="1" ht="17.100000000000001" customHeight="1" x14ac:dyDescent="0.2">
      <c r="A16" s="152" t="s">
        <v>163</v>
      </c>
      <c r="B16" s="152"/>
      <c r="C16" s="153"/>
      <c r="D16" s="153"/>
      <c r="E16" s="153"/>
    </row>
    <row r="17" spans="1:7" s="87" customFormat="1" ht="38.25" x14ac:dyDescent="0.2">
      <c r="A17" s="84" t="s">
        <v>156</v>
      </c>
      <c r="B17" s="84" t="s">
        <v>199</v>
      </c>
      <c r="C17" s="84" t="s">
        <v>213</v>
      </c>
      <c r="D17" s="84" t="s">
        <v>214</v>
      </c>
      <c r="E17" s="84" t="s">
        <v>215</v>
      </c>
      <c r="F17" s="85" t="s">
        <v>71</v>
      </c>
      <c r="G17" s="86" t="s">
        <v>71</v>
      </c>
    </row>
    <row r="18" spans="1:7" s="108" customFormat="1" ht="11.25" x14ac:dyDescent="0.2">
      <c r="A18" s="103">
        <v>1</v>
      </c>
      <c r="B18" s="104">
        <v>2</v>
      </c>
      <c r="C18" s="105">
        <v>3</v>
      </c>
      <c r="D18" s="105">
        <v>4</v>
      </c>
      <c r="E18" s="105">
        <v>5</v>
      </c>
      <c r="F18" s="106" t="s">
        <v>72</v>
      </c>
      <c r="G18" s="107" t="s">
        <v>73</v>
      </c>
    </row>
    <row r="19" spans="1:7" ht="25.5" x14ac:dyDescent="0.2">
      <c r="A19" s="122" t="s">
        <v>164</v>
      </c>
      <c r="B19" s="123">
        <v>0</v>
      </c>
      <c r="C19" s="123">
        <v>0</v>
      </c>
      <c r="D19" s="123">
        <v>0</v>
      </c>
      <c r="E19" s="123">
        <v>0</v>
      </c>
      <c r="F19" s="124">
        <v>0</v>
      </c>
      <c r="G19" s="125">
        <v>0</v>
      </c>
    </row>
    <row r="20" spans="1:7" ht="25.5" x14ac:dyDescent="0.2">
      <c r="A20" s="122" t="s">
        <v>165</v>
      </c>
      <c r="B20" s="123">
        <v>0</v>
      </c>
      <c r="C20" s="123">
        <v>0</v>
      </c>
      <c r="D20" s="123">
        <v>0</v>
      </c>
      <c r="E20" s="123">
        <v>0</v>
      </c>
      <c r="F20" s="124">
        <v>0</v>
      </c>
      <c r="G20" s="125">
        <v>0</v>
      </c>
    </row>
    <row r="21" spans="1:7" ht="15" customHeight="1" x14ac:dyDescent="0.2">
      <c r="A21" s="122" t="s">
        <v>166</v>
      </c>
      <c r="B21" s="123">
        <f>B19-B20</f>
        <v>0</v>
      </c>
      <c r="C21" s="123">
        <f>C19-C20</f>
        <v>0</v>
      </c>
      <c r="D21" s="123">
        <f>D19-D20</f>
        <v>0</v>
      </c>
      <c r="E21" s="123">
        <f>E19-E20</f>
        <v>0</v>
      </c>
      <c r="F21" s="124">
        <v>0</v>
      </c>
      <c r="G21" s="125">
        <v>0</v>
      </c>
    </row>
    <row r="22" spans="1:7" x14ac:dyDescent="0.2">
      <c r="A22" s="2"/>
      <c r="B22" s="2"/>
      <c r="C22" s="2"/>
      <c r="D22" s="2"/>
      <c r="E22" s="2"/>
    </row>
    <row r="23" spans="1:7" s="1" customFormat="1" ht="18" customHeight="1" x14ac:dyDescent="0.2">
      <c r="A23" s="154" t="s">
        <v>175</v>
      </c>
      <c r="B23" s="154"/>
      <c r="C23" s="154"/>
      <c r="D23" s="154"/>
      <c r="E23" s="8"/>
    </row>
    <row r="24" spans="1:7" ht="38.25" x14ac:dyDescent="0.2">
      <c r="A24" s="130" t="s">
        <v>176</v>
      </c>
      <c r="B24" s="126">
        <v>152972.22</v>
      </c>
      <c r="C24" s="126">
        <v>32054.880000000001</v>
      </c>
      <c r="D24" s="126">
        <v>32054.880000000001</v>
      </c>
      <c r="E24" s="126">
        <v>63220.21</v>
      </c>
      <c r="F24" s="124">
        <f>E24/B24*100</f>
        <v>41.327902543350682</v>
      </c>
      <c r="G24" s="125">
        <f>E24/D24*100</f>
        <v>197.22491551988338</v>
      </c>
    </row>
    <row r="25" spans="1:7" ht="38.25" x14ac:dyDescent="0.2">
      <c r="A25" s="130" t="s">
        <v>177</v>
      </c>
      <c r="B25" s="127">
        <f>B13+B21+B24</f>
        <v>63220.209999999293</v>
      </c>
      <c r="C25" s="127">
        <f>C13+C21+C24</f>
        <v>-31165.330000000893</v>
      </c>
      <c r="D25" s="127">
        <f>D13+D21+D24</f>
        <v>-31145.330000000893</v>
      </c>
      <c r="E25" s="127">
        <f>E13+E21+E24</f>
        <v>45595.54999999985</v>
      </c>
      <c r="F25" s="124">
        <f>E25/B25*100</f>
        <v>72.121794597013135</v>
      </c>
      <c r="G25" s="125">
        <v>0</v>
      </c>
    </row>
    <row r="26" spans="1:7" ht="14.25" customHeight="1" x14ac:dyDescent="0.2"/>
    <row r="27" spans="1:7" s="1" customFormat="1" ht="18" customHeight="1" x14ac:dyDescent="0.2">
      <c r="A27" s="154" t="s">
        <v>178</v>
      </c>
      <c r="B27" s="154"/>
      <c r="C27" s="155"/>
      <c r="D27" s="155"/>
      <c r="E27" s="155"/>
    </row>
    <row r="28" spans="1:7" ht="25.5" x14ac:dyDescent="0.2">
      <c r="A28" s="130" t="s">
        <v>179</v>
      </c>
      <c r="B28" s="128">
        <f>SUM(B24)</f>
        <v>152972.22</v>
      </c>
      <c r="C28" s="128">
        <f>SUM(C24)</f>
        <v>32054.880000000001</v>
      </c>
      <c r="D28" s="128">
        <f>SUM(D24)</f>
        <v>32054.880000000001</v>
      </c>
      <c r="E28" s="128">
        <f>SUM(E24)</f>
        <v>63220.21</v>
      </c>
      <c r="F28" s="124">
        <f>E28/B28*100</f>
        <v>41.327902543350682</v>
      </c>
      <c r="G28" s="125">
        <f>E28/D28*100</f>
        <v>197.22491551988338</v>
      </c>
    </row>
    <row r="29" spans="1:7" x14ac:dyDescent="0.2">
      <c r="A29" s="88"/>
      <c r="B29" s="89"/>
      <c r="C29" s="89"/>
      <c r="D29" s="89"/>
      <c r="E29" s="89"/>
    </row>
    <row r="30" spans="1:7" s="1" customFormat="1" ht="17.100000000000001" customHeight="1" x14ac:dyDescent="0.2">
      <c r="A30" s="156" t="s">
        <v>167</v>
      </c>
      <c r="B30" s="156"/>
      <c r="C30" s="153"/>
      <c r="D30" s="153"/>
      <c r="E30" s="153"/>
    </row>
    <row r="31" spans="1:7" s="87" customFormat="1" ht="38.25" x14ac:dyDescent="0.2">
      <c r="A31" s="90" t="s">
        <v>156</v>
      </c>
      <c r="B31" s="90" t="s">
        <v>199</v>
      </c>
      <c r="C31" s="90" t="s">
        <v>213</v>
      </c>
      <c r="D31" s="90" t="s">
        <v>214</v>
      </c>
      <c r="E31" s="90" t="s">
        <v>215</v>
      </c>
      <c r="F31" s="85" t="s">
        <v>71</v>
      </c>
      <c r="G31" s="86" t="s">
        <v>71</v>
      </c>
    </row>
    <row r="32" spans="1:7" s="108" customFormat="1" ht="11.25" x14ac:dyDescent="0.2">
      <c r="A32" s="109">
        <v>1</v>
      </c>
      <c r="B32" s="104">
        <v>2</v>
      </c>
      <c r="C32" s="105">
        <v>3</v>
      </c>
      <c r="D32" s="105">
        <v>4</v>
      </c>
      <c r="E32" s="105">
        <v>5</v>
      </c>
      <c r="F32" s="106" t="s">
        <v>72</v>
      </c>
      <c r="G32" s="107" t="s">
        <v>73</v>
      </c>
    </row>
    <row r="33" spans="1:7" ht="15" customHeight="1" x14ac:dyDescent="0.2">
      <c r="A33" s="129" t="s">
        <v>168</v>
      </c>
      <c r="B33" s="126">
        <f>SUM(B9)</f>
        <v>5419731.3100000005</v>
      </c>
      <c r="C33" s="126">
        <f>SUM(C9)</f>
        <v>6118590.5099999998</v>
      </c>
      <c r="D33" s="126">
        <f>SUM(D9)</f>
        <v>6118610.5099999998</v>
      </c>
      <c r="E33" s="126">
        <f>SUM(E9)</f>
        <v>6223974.9700000007</v>
      </c>
      <c r="F33" s="124">
        <f t="shared" ref="F33:F39" si="0">E33/B33*100</f>
        <v>114.83917954596905</v>
      </c>
      <c r="G33" s="125">
        <f t="shared" ref="G33:G39" si="1">E33/D33*100</f>
        <v>101.72203247498427</v>
      </c>
    </row>
    <row r="34" spans="1:7" ht="15" customHeight="1" x14ac:dyDescent="0.2">
      <c r="A34" s="129" t="s">
        <v>169</v>
      </c>
      <c r="B34" s="126">
        <f>SUM(B24)</f>
        <v>152972.22</v>
      </c>
      <c r="C34" s="126">
        <f>SUM(C24)</f>
        <v>32054.880000000001</v>
      </c>
      <c r="D34" s="126">
        <f>SUM(D24)</f>
        <v>32054.880000000001</v>
      </c>
      <c r="E34" s="126">
        <f>SUM(E24)</f>
        <v>63220.21</v>
      </c>
      <c r="F34" s="124">
        <f t="shared" si="0"/>
        <v>41.327902543350682</v>
      </c>
      <c r="G34" s="125">
        <f t="shared" si="1"/>
        <v>197.22491551988338</v>
      </c>
    </row>
    <row r="35" spans="1:7" ht="25.5" x14ac:dyDescent="0.2">
      <c r="A35" s="122" t="s">
        <v>170</v>
      </c>
      <c r="B35" s="123">
        <f>SUM(B19)</f>
        <v>0</v>
      </c>
      <c r="C35" s="123">
        <f>SUM(C19)</f>
        <v>0</v>
      </c>
      <c r="D35" s="123">
        <f>SUM(D19)</f>
        <v>0</v>
      </c>
      <c r="E35" s="123">
        <f>SUM(E19)</f>
        <v>0</v>
      </c>
      <c r="F35" s="124">
        <v>0</v>
      </c>
      <c r="G35" s="125">
        <v>0</v>
      </c>
    </row>
    <row r="36" spans="1:7" ht="15" customHeight="1" x14ac:dyDescent="0.2">
      <c r="A36" s="122" t="s">
        <v>171</v>
      </c>
      <c r="B36" s="123">
        <f>SUM(B33:B35)</f>
        <v>5572703.5300000003</v>
      </c>
      <c r="C36" s="123">
        <f>SUM(C33:C35)</f>
        <v>6150645.3899999997</v>
      </c>
      <c r="D36" s="123">
        <f>SUM(D33:D35)</f>
        <v>6150665.3899999997</v>
      </c>
      <c r="E36" s="123">
        <f>SUM(E33:E35)</f>
        <v>6287195.1800000006</v>
      </c>
      <c r="F36" s="124">
        <f t="shared" si="0"/>
        <v>112.82127509840811</v>
      </c>
      <c r="G36" s="125">
        <f t="shared" si="1"/>
        <v>102.21975642215844</v>
      </c>
    </row>
    <row r="37" spans="1:7" ht="15" customHeight="1" x14ac:dyDescent="0.2">
      <c r="A37" s="122" t="s">
        <v>172</v>
      </c>
      <c r="B37" s="123">
        <f>SUM(B12)</f>
        <v>5509483.3200000012</v>
      </c>
      <c r="C37" s="123">
        <f>SUM(C12)</f>
        <v>6181810.7200000007</v>
      </c>
      <c r="D37" s="123">
        <f>SUM(D12)</f>
        <v>6181810.7200000007</v>
      </c>
      <c r="E37" s="123">
        <f>SUM(E12)</f>
        <v>6241599.6300000008</v>
      </c>
      <c r="F37" s="124">
        <f t="shared" si="0"/>
        <v>113.28829342930109</v>
      </c>
      <c r="G37" s="125">
        <f t="shared" si="1"/>
        <v>100.96717471155441</v>
      </c>
    </row>
    <row r="38" spans="1:7" ht="25.5" x14ac:dyDescent="0.2">
      <c r="A38" s="122" t="s">
        <v>173</v>
      </c>
      <c r="B38" s="123">
        <f>SUM(B20)</f>
        <v>0</v>
      </c>
      <c r="C38" s="123">
        <f>SUM(C20)</f>
        <v>0</v>
      </c>
      <c r="D38" s="123">
        <f>SUM(D20)</f>
        <v>0</v>
      </c>
      <c r="E38" s="123">
        <f>SUM(E20)</f>
        <v>0</v>
      </c>
      <c r="F38" s="124">
        <v>0</v>
      </c>
      <c r="G38" s="125">
        <v>0</v>
      </c>
    </row>
    <row r="39" spans="1:7" ht="25.5" x14ac:dyDescent="0.2">
      <c r="A39" s="122" t="s">
        <v>174</v>
      </c>
      <c r="B39" s="123">
        <f>SUM(B37:B38)</f>
        <v>5509483.3200000012</v>
      </c>
      <c r="C39" s="123">
        <f>SUM(C37:C38)</f>
        <v>6181810.7200000007</v>
      </c>
      <c r="D39" s="123">
        <f>SUM(D37:D38)</f>
        <v>6181810.7200000007</v>
      </c>
      <c r="E39" s="123">
        <f>SUM(E37:E38)</f>
        <v>6241599.6300000008</v>
      </c>
      <c r="F39" s="124">
        <f t="shared" si="0"/>
        <v>113.28829342930109</v>
      </c>
      <c r="G39" s="125">
        <f t="shared" si="1"/>
        <v>100.96717471155441</v>
      </c>
    </row>
    <row r="40" spans="1:7" ht="409.6" hidden="1" customHeight="1" x14ac:dyDescent="0.2"/>
    <row r="41" spans="1:7" ht="25.5" customHeight="1" x14ac:dyDescent="0.2"/>
    <row r="42" spans="1:7" x14ac:dyDescent="0.2">
      <c r="A42" s="3" t="s">
        <v>314</v>
      </c>
      <c r="E42" s="3" t="s">
        <v>316</v>
      </c>
    </row>
    <row r="43" spans="1:7" x14ac:dyDescent="0.2">
      <c r="A43" s="3" t="s">
        <v>315</v>
      </c>
    </row>
    <row r="44" spans="1:7" x14ac:dyDescent="0.2">
      <c r="A44" s="3" t="s">
        <v>268</v>
      </c>
      <c r="E44" s="3" t="s">
        <v>317</v>
      </c>
    </row>
  </sheetData>
  <mergeCells count="6">
    <mergeCell ref="A4:E4"/>
    <mergeCell ref="A16:E16"/>
    <mergeCell ref="A23:D23"/>
    <mergeCell ref="A27:E27"/>
    <mergeCell ref="A30:E30"/>
    <mergeCell ref="A3:G3"/>
  </mergeCells>
  <pageMargins left="0.59055118110236227" right="0.59055118110236227" top="0.59055118110236227" bottom="0.59055118110236227" header="0.59055118110236227" footer="0.59055118110236227"/>
  <pageSetup paperSize="9" scale="76" orientation="portrait" r:id="rId1"/>
  <headerFooter alignWithMargins="0"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opLeftCell="A52" workbookViewId="0">
      <selection activeCell="E58" sqref="E58:F58"/>
    </sheetView>
  </sheetViews>
  <sheetFormatPr defaultRowHeight="12.75" x14ac:dyDescent="0.2"/>
  <cols>
    <col min="1" max="1" width="9.28515625" customWidth="1"/>
    <col min="2" max="2" width="42.28515625" customWidth="1"/>
    <col min="3" max="6" width="15.42578125" customWidth="1"/>
    <col min="7" max="8" width="14.28515625" customWidth="1"/>
  </cols>
  <sheetData>
    <row r="1" spans="1:8" ht="30" customHeight="1" x14ac:dyDescent="0.2">
      <c r="A1" s="158" t="s">
        <v>212</v>
      </c>
      <c r="B1" s="158"/>
      <c r="C1" s="158"/>
      <c r="D1" s="158"/>
      <c r="E1" s="158"/>
      <c r="F1" s="158"/>
      <c r="G1" s="158"/>
      <c r="H1" s="158"/>
    </row>
    <row r="2" spans="1:8" ht="42" customHeight="1" x14ac:dyDescent="0.2">
      <c r="A2" s="40" t="s">
        <v>69</v>
      </c>
      <c r="B2" s="15" t="s">
        <v>70</v>
      </c>
      <c r="C2" s="16" t="s">
        <v>195</v>
      </c>
      <c r="D2" s="17" t="s">
        <v>208</v>
      </c>
      <c r="E2" s="17" t="s">
        <v>209</v>
      </c>
      <c r="F2" s="17" t="s">
        <v>211</v>
      </c>
      <c r="G2" s="4" t="s">
        <v>71</v>
      </c>
      <c r="H2" s="4" t="s">
        <v>71</v>
      </c>
    </row>
    <row r="3" spans="1:8" s="113" customFormat="1" ht="11.25" x14ac:dyDescent="0.2">
      <c r="A3" s="159">
        <v>1</v>
      </c>
      <c r="B3" s="160"/>
      <c r="C3" s="110">
        <v>2</v>
      </c>
      <c r="D3" s="111">
        <v>3</v>
      </c>
      <c r="E3" s="111">
        <v>4</v>
      </c>
      <c r="F3" s="111">
        <v>5</v>
      </c>
      <c r="G3" s="112" t="s">
        <v>72</v>
      </c>
      <c r="H3" s="112" t="s">
        <v>73</v>
      </c>
    </row>
    <row r="4" spans="1:8" ht="30" customHeight="1" x14ac:dyDescent="0.2">
      <c r="A4" s="50">
        <v>6</v>
      </c>
      <c r="B4" s="51" t="s">
        <v>191</v>
      </c>
      <c r="C4" s="79">
        <f>SUM(C5,C15,C18,C21,C28)</f>
        <v>5419185.3100000005</v>
      </c>
      <c r="D4" s="79">
        <f>SUM(D5,D15,D18,D21,D28)</f>
        <v>6118590.5099999998</v>
      </c>
      <c r="E4" s="79">
        <f>SUM(E5,E15,E18,E21,E28)</f>
        <v>6118610.5099999998</v>
      </c>
      <c r="F4" s="79">
        <f>SUM(F5,F15,F18,F21,F28)</f>
        <v>6223858.2700000005</v>
      </c>
      <c r="G4" s="48">
        <f>F4/C4*100</f>
        <v>114.84859649503294</v>
      </c>
      <c r="H4" s="48">
        <f>F4/E4*100</f>
        <v>101.72012517920513</v>
      </c>
    </row>
    <row r="5" spans="1:8" ht="30" customHeight="1" x14ac:dyDescent="0.2">
      <c r="A5" s="18">
        <v>63</v>
      </c>
      <c r="B5" s="19" t="s">
        <v>81</v>
      </c>
      <c r="C5" s="28">
        <f>SUM(C6,C8,C10,C13)</f>
        <v>4900505.21</v>
      </c>
      <c r="D5" s="28">
        <f>SUM(D6,D10,D13,D8)</f>
        <v>5599439.8200000003</v>
      </c>
      <c r="E5" s="28">
        <f>SUM(E6,E10,E13,E8)</f>
        <v>5599439.8200000003</v>
      </c>
      <c r="F5" s="28">
        <f>SUM(F6,F10,F13,F8)</f>
        <v>5596539.7600000007</v>
      </c>
      <c r="G5" s="7">
        <f t="shared" ref="G5:G44" si="0">F5/C5*100</f>
        <v>114.20332231419054</v>
      </c>
      <c r="H5" s="7">
        <f>F5/E5*100</f>
        <v>99.948208033424322</v>
      </c>
    </row>
    <row r="6" spans="1:8" ht="30" customHeight="1" x14ac:dyDescent="0.2">
      <c r="A6" s="18">
        <v>632</v>
      </c>
      <c r="B6" s="19" t="s">
        <v>216</v>
      </c>
      <c r="C6" s="28">
        <f>C7</f>
        <v>0</v>
      </c>
      <c r="D6" s="28">
        <v>0</v>
      </c>
      <c r="E6" s="28">
        <v>0</v>
      </c>
      <c r="F6" s="28">
        <f>F7</f>
        <v>0</v>
      </c>
      <c r="G6" s="7">
        <v>0</v>
      </c>
      <c r="H6" s="7" t="e">
        <f>F6/E6*100</f>
        <v>#DIV/0!</v>
      </c>
    </row>
    <row r="7" spans="1:8" ht="30" customHeight="1" x14ac:dyDescent="0.2">
      <c r="A7" s="22">
        <v>6323</v>
      </c>
      <c r="B7" s="23" t="s">
        <v>267</v>
      </c>
      <c r="C7" s="29">
        <v>0</v>
      </c>
      <c r="D7" s="29"/>
      <c r="E7" s="29"/>
      <c r="F7" s="29">
        <v>0</v>
      </c>
      <c r="G7" s="7">
        <v>0</v>
      </c>
      <c r="H7" s="9"/>
    </row>
    <row r="8" spans="1:8" s="149" customFormat="1" ht="30" customHeight="1" x14ac:dyDescent="0.2">
      <c r="A8" s="18">
        <v>634</v>
      </c>
      <c r="B8" s="19" t="s">
        <v>306</v>
      </c>
      <c r="C8" s="28">
        <f>C9</f>
        <v>1500</v>
      </c>
      <c r="D8" s="28">
        <v>2500</v>
      </c>
      <c r="E8" s="28">
        <v>2500</v>
      </c>
      <c r="F8" s="28">
        <f>F9</f>
        <v>1700</v>
      </c>
      <c r="G8" s="7"/>
      <c r="H8" s="7"/>
    </row>
    <row r="9" spans="1:8" ht="30" customHeight="1" x14ac:dyDescent="0.2">
      <c r="A9" s="22">
        <v>6341</v>
      </c>
      <c r="B9" s="23" t="s">
        <v>307</v>
      </c>
      <c r="C9" s="29">
        <v>1500</v>
      </c>
      <c r="D9" s="29"/>
      <c r="E9" s="29"/>
      <c r="F9" s="29">
        <v>1700</v>
      </c>
      <c r="G9" s="7"/>
      <c r="H9" s="9"/>
    </row>
    <row r="10" spans="1:8" ht="30" customHeight="1" x14ac:dyDescent="0.2">
      <c r="A10" s="18">
        <v>636</v>
      </c>
      <c r="B10" s="19" t="s">
        <v>82</v>
      </c>
      <c r="C10" s="28">
        <f>SUM(C11:C12)</f>
        <v>4791445.16</v>
      </c>
      <c r="D10" s="28">
        <v>5456555</v>
      </c>
      <c r="E10" s="28">
        <v>5456555</v>
      </c>
      <c r="F10" s="28">
        <f>SUM(F11:F12)</f>
        <v>5559454.9400000004</v>
      </c>
      <c r="G10" s="7">
        <f t="shared" si="0"/>
        <v>116.02877116097474</v>
      </c>
      <c r="H10" s="7">
        <f>F10/E10*100</f>
        <v>101.88580413832537</v>
      </c>
    </row>
    <row r="11" spans="1:8" ht="30" customHeight="1" x14ac:dyDescent="0.2">
      <c r="A11" s="22">
        <v>6361</v>
      </c>
      <c r="B11" s="23" t="s">
        <v>130</v>
      </c>
      <c r="C11" s="29">
        <v>4787548.1600000001</v>
      </c>
      <c r="D11" s="29"/>
      <c r="E11" s="29"/>
      <c r="F11" s="29">
        <v>5553799.9400000004</v>
      </c>
      <c r="G11" s="7">
        <f t="shared" si="0"/>
        <v>116.00509810850654</v>
      </c>
      <c r="H11" s="7"/>
    </row>
    <row r="12" spans="1:8" ht="30" customHeight="1" x14ac:dyDescent="0.2">
      <c r="A12" s="22">
        <v>6362</v>
      </c>
      <c r="B12" s="23" t="s">
        <v>131</v>
      </c>
      <c r="C12" s="29">
        <v>3897</v>
      </c>
      <c r="D12" s="29"/>
      <c r="E12" s="29"/>
      <c r="F12" s="29">
        <v>5655</v>
      </c>
      <c r="G12" s="7">
        <f t="shared" si="0"/>
        <v>145.11162432640492</v>
      </c>
      <c r="H12" s="7"/>
    </row>
    <row r="13" spans="1:8" ht="30" customHeight="1" x14ac:dyDescent="0.2">
      <c r="A13" s="18">
        <v>638</v>
      </c>
      <c r="B13" s="19" t="s">
        <v>132</v>
      </c>
      <c r="C13" s="28">
        <f>C14</f>
        <v>107560.05</v>
      </c>
      <c r="D13" s="28">
        <v>140384.82</v>
      </c>
      <c r="E13" s="28">
        <v>140384.82</v>
      </c>
      <c r="F13" s="28">
        <f>F14</f>
        <v>35384.82</v>
      </c>
      <c r="G13" s="7">
        <f t="shared" si="0"/>
        <v>32.897734800234844</v>
      </c>
      <c r="H13" s="7">
        <f>F13/E13*100</f>
        <v>25.205588467471053</v>
      </c>
    </row>
    <row r="14" spans="1:8" ht="30" customHeight="1" x14ac:dyDescent="0.2">
      <c r="A14" s="22">
        <v>6381</v>
      </c>
      <c r="B14" s="23" t="s">
        <v>269</v>
      </c>
      <c r="C14" s="29">
        <v>107560.05</v>
      </c>
      <c r="D14" s="29"/>
      <c r="E14" s="29"/>
      <c r="F14" s="29">
        <v>35384.82</v>
      </c>
      <c r="G14" s="7">
        <f t="shared" si="0"/>
        <v>32.897734800234844</v>
      </c>
      <c r="H14" s="7"/>
    </row>
    <row r="15" spans="1:8" ht="30" customHeight="1" x14ac:dyDescent="0.2">
      <c r="A15" s="18">
        <v>64</v>
      </c>
      <c r="B15" s="19" t="s">
        <v>134</v>
      </c>
      <c r="C15" s="28">
        <f>SUM(C16)</f>
        <v>9.69</v>
      </c>
      <c r="D15" s="28">
        <f>SUM(D16)</f>
        <v>0</v>
      </c>
      <c r="E15" s="28">
        <f>SUM(E16)</f>
        <v>20</v>
      </c>
      <c r="F15" s="28">
        <f>SUM(F16)</f>
        <v>1.55</v>
      </c>
      <c r="G15" s="7">
        <f t="shared" si="0"/>
        <v>15.995872033023737</v>
      </c>
      <c r="H15" s="7">
        <f>F15/E15*100</f>
        <v>7.75</v>
      </c>
    </row>
    <row r="16" spans="1:8" ht="30" customHeight="1" x14ac:dyDescent="0.2">
      <c r="A16" s="18">
        <v>641</v>
      </c>
      <c r="B16" s="19" t="s">
        <v>135</v>
      </c>
      <c r="C16" s="28">
        <f>C17</f>
        <v>9.69</v>
      </c>
      <c r="D16" s="28">
        <v>0</v>
      </c>
      <c r="E16" s="28">
        <v>20</v>
      </c>
      <c r="F16" s="28">
        <f>F17</f>
        <v>1.55</v>
      </c>
      <c r="G16" s="7">
        <f t="shared" si="0"/>
        <v>15.995872033023737</v>
      </c>
      <c r="H16" s="7">
        <f>F16/E16*100</f>
        <v>7.75</v>
      </c>
    </row>
    <row r="17" spans="1:8" ht="30" customHeight="1" x14ac:dyDescent="0.2">
      <c r="A17" s="22">
        <v>6413</v>
      </c>
      <c r="B17" s="23" t="s">
        <v>146</v>
      </c>
      <c r="C17" s="29">
        <v>9.69</v>
      </c>
      <c r="D17" s="29"/>
      <c r="E17" s="29"/>
      <c r="F17" s="29">
        <v>1.55</v>
      </c>
      <c r="G17" s="7">
        <f t="shared" si="0"/>
        <v>15.995872033023737</v>
      </c>
      <c r="H17" s="9"/>
    </row>
    <row r="18" spans="1:8" ht="30" customHeight="1" x14ac:dyDescent="0.2">
      <c r="A18" s="18">
        <v>65</v>
      </c>
      <c r="B18" s="19" t="s">
        <v>136</v>
      </c>
      <c r="C18" s="28">
        <f>C19</f>
        <v>34563.07</v>
      </c>
      <c r="D18" s="28">
        <f t="shared" ref="D18:F19" si="1">D19</f>
        <v>10708.17</v>
      </c>
      <c r="E18" s="28">
        <f t="shared" si="1"/>
        <v>10708.17</v>
      </c>
      <c r="F18" s="28">
        <f t="shared" si="1"/>
        <v>35496.370000000003</v>
      </c>
      <c r="G18" s="7">
        <f t="shared" si="0"/>
        <v>102.70028096462495</v>
      </c>
      <c r="H18" s="7">
        <f t="shared" ref="H18:H29" si="2">F18/E18*100</f>
        <v>331.48866706449377</v>
      </c>
    </row>
    <row r="19" spans="1:8" ht="30" customHeight="1" x14ac:dyDescent="0.2">
      <c r="A19" s="18">
        <v>652</v>
      </c>
      <c r="B19" s="19" t="s">
        <v>79</v>
      </c>
      <c r="C19" s="28">
        <f>C20</f>
        <v>34563.07</v>
      </c>
      <c r="D19" s="28">
        <v>10708.17</v>
      </c>
      <c r="E19" s="28">
        <v>10708.17</v>
      </c>
      <c r="F19" s="28">
        <f t="shared" si="1"/>
        <v>35496.370000000003</v>
      </c>
      <c r="G19" s="7">
        <f t="shared" si="0"/>
        <v>102.70028096462495</v>
      </c>
      <c r="H19" s="7">
        <f t="shared" si="2"/>
        <v>331.48866706449377</v>
      </c>
    </row>
    <row r="20" spans="1:8" ht="30" customHeight="1" x14ac:dyDescent="0.2">
      <c r="A20" s="22">
        <v>6526</v>
      </c>
      <c r="B20" s="23" t="s">
        <v>80</v>
      </c>
      <c r="C20" s="29">
        <v>34563.07</v>
      </c>
      <c r="D20" s="29"/>
      <c r="E20" s="29"/>
      <c r="F20" s="29">
        <v>35496.370000000003</v>
      </c>
      <c r="G20" s="7">
        <f t="shared" si="0"/>
        <v>102.70028096462495</v>
      </c>
      <c r="H20" s="7"/>
    </row>
    <row r="21" spans="1:8" ht="30" customHeight="1" x14ac:dyDescent="0.2">
      <c r="A21" s="18">
        <v>66</v>
      </c>
      <c r="B21" s="19" t="s">
        <v>77</v>
      </c>
      <c r="C21" s="28">
        <f>SUM(C22,C25)</f>
        <v>21800</v>
      </c>
      <c r="D21" s="28">
        <f>SUM(D22,D25)</f>
        <v>8000</v>
      </c>
      <c r="E21" s="28">
        <f>SUM(E22,E25)</f>
        <v>8000</v>
      </c>
      <c r="F21" s="28">
        <f>SUM(F22,F25)</f>
        <v>2860</v>
      </c>
      <c r="G21" s="7">
        <f t="shared" si="0"/>
        <v>13.119266055045872</v>
      </c>
      <c r="H21" s="7">
        <f t="shared" si="2"/>
        <v>35.75</v>
      </c>
    </row>
    <row r="22" spans="1:8" ht="30" customHeight="1" x14ac:dyDescent="0.2">
      <c r="A22" s="18">
        <v>661</v>
      </c>
      <c r="B22" s="19" t="s">
        <v>137</v>
      </c>
      <c r="C22" s="28">
        <f>C24</f>
        <v>21800</v>
      </c>
      <c r="D22" s="28">
        <v>8000</v>
      </c>
      <c r="E22" s="28">
        <v>8000</v>
      </c>
      <c r="F22" s="28">
        <f>F24</f>
        <v>2860</v>
      </c>
      <c r="G22" s="7">
        <v>0</v>
      </c>
      <c r="H22" s="7">
        <f t="shared" si="2"/>
        <v>35.75</v>
      </c>
    </row>
    <row r="23" spans="1:8" ht="30" customHeight="1" x14ac:dyDescent="0.2">
      <c r="A23" s="22">
        <v>6614</v>
      </c>
      <c r="B23" s="23" t="s">
        <v>218</v>
      </c>
      <c r="C23" s="29">
        <v>0</v>
      </c>
      <c r="D23" s="29"/>
      <c r="E23" s="29"/>
      <c r="F23" s="29">
        <v>0</v>
      </c>
      <c r="G23" s="7">
        <v>0</v>
      </c>
      <c r="H23" s="9"/>
    </row>
    <row r="24" spans="1:8" ht="30" customHeight="1" x14ac:dyDescent="0.2">
      <c r="A24" s="22">
        <v>6615</v>
      </c>
      <c r="B24" s="23" t="s">
        <v>217</v>
      </c>
      <c r="C24" s="29">
        <v>21800</v>
      </c>
      <c r="D24" s="29"/>
      <c r="E24" s="29"/>
      <c r="F24" s="29">
        <v>2860</v>
      </c>
      <c r="G24" s="7">
        <v>0</v>
      </c>
      <c r="H24" s="7"/>
    </row>
    <row r="25" spans="1:8" ht="30" customHeight="1" x14ac:dyDescent="0.2">
      <c r="A25" s="18">
        <v>663</v>
      </c>
      <c r="B25" s="19" t="s">
        <v>78</v>
      </c>
      <c r="C25" s="28">
        <f>SUM(C26:C27)</f>
        <v>0</v>
      </c>
      <c r="D25" s="28">
        <v>0</v>
      </c>
      <c r="E25" s="28">
        <v>0</v>
      </c>
      <c r="F25" s="28">
        <f>SUM(F26:F27)</f>
        <v>0</v>
      </c>
      <c r="G25" s="7" t="e">
        <f t="shared" si="0"/>
        <v>#DIV/0!</v>
      </c>
      <c r="H25" s="7" t="e">
        <f t="shared" si="2"/>
        <v>#DIV/0!</v>
      </c>
    </row>
    <row r="26" spans="1:8" ht="30" customHeight="1" x14ac:dyDescent="0.2">
      <c r="A26" s="22">
        <v>6631</v>
      </c>
      <c r="B26" s="23" t="s">
        <v>138</v>
      </c>
      <c r="C26" s="29">
        <v>0</v>
      </c>
      <c r="D26" s="29"/>
      <c r="E26" s="29"/>
      <c r="F26" s="29">
        <v>0</v>
      </c>
      <c r="G26" s="7" t="e">
        <f>F26/C26*100</f>
        <v>#DIV/0!</v>
      </c>
      <c r="H26" s="7"/>
    </row>
    <row r="27" spans="1:8" ht="30" customHeight="1" x14ac:dyDescent="0.2">
      <c r="A27" s="22">
        <v>6632</v>
      </c>
      <c r="B27" s="23" t="s">
        <v>219</v>
      </c>
      <c r="C27" s="29">
        <v>0</v>
      </c>
      <c r="D27" s="29"/>
      <c r="E27" s="29"/>
      <c r="F27" s="29">
        <v>0</v>
      </c>
      <c r="G27" s="7" t="e">
        <f t="shared" si="0"/>
        <v>#DIV/0!</v>
      </c>
      <c r="H27" s="7"/>
    </row>
    <row r="28" spans="1:8" ht="30" customHeight="1" x14ac:dyDescent="0.2">
      <c r="A28" s="18">
        <v>67</v>
      </c>
      <c r="B28" s="19" t="s">
        <v>74</v>
      </c>
      <c r="C28" s="28">
        <f>C29</f>
        <v>462307.34</v>
      </c>
      <c r="D28" s="28">
        <f>D29</f>
        <v>500442.52</v>
      </c>
      <c r="E28" s="28">
        <f>E29</f>
        <v>500442.52</v>
      </c>
      <c r="F28" s="28">
        <f>F29</f>
        <v>588960.59</v>
      </c>
      <c r="G28" s="7">
        <f t="shared" si="0"/>
        <v>127.39589858123385</v>
      </c>
      <c r="H28" s="7">
        <f t="shared" si="2"/>
        <v>117.68795944836981</v>
      </c>
    </row>
    <row r="29" spans="1:8" ht="30" customHeight="1" x14ac:dyDescent="0.2">
      <c r="A29" s="18">
        <v>671</v>
      </c>
      <c r="B29" s="19" t="s">
        <v>133</v>
      </c>
      <c r="C29" s="28">
        <f>SUM(C30:C31)</f>
        <v>462307.34</v>
      </c>
      <c r="D29" s="28">
        <v>500442.52</v>
      </c>
      <c r="E29" s="28">
        <v>500442.52</v>
      </c>
      <c r="F29" s="28">
        <f>SUM(F30:F31)</f>
        <v>588960.59</v>
      </c>
      <c r="G29" s="7">
        <f t="shared" si="0"/>
        <v>127.39589858123385</v>
      </c>
      <c r="H29" s="7">
        <f t="shared" si="2"/>
        <v>117.68795944836981</v>
      </c>
    </row>
    <row r="30" spans="1:8" ht="30" customHeight="1" x14ac:dyDescent="0.2">
      <c r="A30" s="22">
        <v>6711</v>
      </c>
      <c r="B30" s="23" t="s">
        <v>75</v>
      </c>
      <c r="C30" s="29">
        <v>462307.34</v>
      </c>
      <c r="D30" s="29"/>
      <c r="E30" s="29"/>
      <c r="F30" s="29">
        <v>584960.59</v>
      </c>
      <c r="G30" s="7">
        <f t="shared" si="0"/>
        <v>126.53067329625351</v>
      </c>
      <c r="H30" s="7"/>
    </row>
    <row r="31" spans="1:8" ht="30" customHeight="1" x14ac:dyDescent="0.2">
      <c r="A31" s="22">
        <v>6712</v>
      </c>
      <c r="B31" s="44" t="s">
        <v>76</v>
      </c>
      <c r="C31" s="29">
        <v>0</v>
      </c>
      <c r="D31" s="29"/>
      <c r="E31" s="29"/>
      <c r="F31" s="29">
        <v>4000</v>
      </c>
      <c r="G31" s="7" t="e">
        <f t="shared" si="0"/>
        <v>#DIV/0!</v>
      </c>
      <c r="H31" s="7"/>
    </row>
    <row r="32" spans="1:8" ht="30" customHeight="1" x14ac:dyDescent="0.2">
      <c r="A32" s="131">
        <v>7</v>
      </c>
      <c r="B32" s="132" t="s">
        <v>180</v>
      </c>
      <c r="C32" s="80">
        <f>SUM(C33,C35)</f>
        <v>546</v>
      </c>
      <c r="D32" s="80">
        <f>SUM(D33,D35)</f>
        <v>0</v>
      </c>
      <c r="E32" s="80">
        <f>SUM(E33,E35)</f>
        <v>0</v>
      </c>
      <c r="F32" s="80">
        <f>SUM(F33,F35)</f>
        <v>116.7</v>
      </c>
      <c r="G32" s="48">
        <v>0</v>
      </c>
      <c r="H32" s="48">
        <v>0</v>
      </c>
    </row>
    <row r="33" spans="1:8" ht="30" customHeight="1" x14ac:dyDescent="0.2">
      <c r="A33" s="133">
        <v>71</v>
      </c>
      <c r="B33" s="134" t="s">
        <v>181</v>
      </c>
      <c r="C33" s="81">
        <f>C34</f>
        <v>0</v>
      </c>
      <c r="D33" s="81">
        <f>D34</f>
        <v>0</v>
      </c>
      <c r="E33" s="81">
        <f>E34</f>
        <v>0</v>
      </c>
      <c r="F33" s="81">
        <f>F34</f>
        <v>0</v>
      </c>
      <c r="G33" s="7">
        <v>0</v>
      </c>
      <c r="H33" s="7">
        <v>0</v>
      </c>
    </row>
    <row r="34" spans="1:8" ht="30" customHeight="1" x14ac:dyDescent="0.2">
      <c r="A34" s="135">
        <v>711</v>
      </c>
      <c r="B34" s="136" t="s">
        <v>182</v>
      </c>
      <c r="C34" s="82">
        <v>0</v>
      </c>
      <c r="D34" s="29"/>
      <c r="E34" s="29"/>
      <c r="F34" s="29"/>
      <c r="G34" s="7">
        <v>0</v>
      </c>
      <c r="H34" s="7"/>
    </row>
    <row r="35" spans="1:8" ht="30" customHeight="1" x14ac:dyDescent="0.2">
      <c r="A35" s="133">
        <v>72</v>
      </c>
      <c r="B35" s="134" t="s">
        <v>183</v>
      </c>
      <c r="C35" s="81">
        <f>SUM(C36:C36)</f>
        <v>546</v>
      </c>
      <c r="D35" s="81">
        <f>SUM(D36:D36)</f>
        <v>0</v>
      </c>
      <c r="E35" s="81">
        <f>SUM(E36:E36)</f>
        <v>0</v>
      </c>
      <c r="F35" s="81">
        <f>SUM(F36:F36)</f>
        <v>116.7</v>
      </c>
      <c r="G35" s="7">
        <v>0</v>
      </c>
      <c r="H35" s="7">
        <v>0</v>
      </c>
    </row>
    <row r="36" spans="1:8" ht="30" customHeight="1" x14ac:dyDescent="0.2">
      <c r="A36" s="135">
        <v>721</v>
      </c>
      <c r="B36" s="136" t="s">
        <v>305</v>
      </c>
      <c r="C36" s="82">
        <v>546</v>
      </c>
      <c r="D36" s="29"/>
      <c r="E36" s="29"/>
      <c r="F36" s="29">
        <v>116.7</v>
      </c>
      <c r="G36" s="7">
        <v>0</v>
      </c>
      <c r="H36" s="7"/>
    </row>
    <row r="37" spans="1:8" ht="30" customHeight="1" x14ac:dyDescent="0.2">
      <c r="A37" s="137">
        <v>8</v>
      </c>
      <c r="B37" s="132" t="s">
        <v>184</v>
      </c>
      <c r="C37" s="79">
        <f>SUM(C38,C40,C42)</f>
        <v>0</v>
      </c>
      <c r="D37" s="79">
        <f>SUM(D38,D40,D42)</f>
        <v>0</v>
      </c>
      <c r="E37" s="79">
        <f>SUM(E38,E40,E42)</f>
        <v>0</v>
      </c>
      <c r="F37" s="79">
        <f>SUM(F38,F40,F42)</f>
        <v>0</v>
      </c>
      <c r="G37" s="48">
        <v>0</v>
      </c>
      <c r="H37" s="48">
        <v>0</v>
      </c>
    </row>
    <row r="38" spans="1:8" ht="30" customHeight="1" x14ac:dyDescent="0.2">
      <c r="A38" s="138">
        <v>81</v>
      </c>
      <c r="B38" s="134" t="s">
        <v>185</v>
      </c>
      <c r="C38" s="28">
        <f>SUM(C39:C39)</f>
        <v>0</v>
      </c>
      <c r="D38" s="28">
        <f>SUM(D39:D39)</f>
        <v>0</v>
      </c>
      <c r="E38" s="28">
        <f>SUM(E39:E39)</f>
        <v>0</v>
      </c>
      <c r="F38" s="28">
        <f>SUM(F39:F39)</f>
        <v>0</v>
      </c>
      <c r="G38" s="7">
        <v>0</v>
      </c>
      <c r="H38" s="7">
        <v>0</v>
      </c>
    </row>
    <row r="39" spans="1:8" ht="30" customHeight="1" x14ac:dyDescent="0.2">
      <c r="A39" s="139">
        <v>818</v>
      </c>
      <c r="B39" s="136" t="s">
        <v>186</v>
      </c>
      <c r="C39" s="29">
        <v>0</v>
      </c>
      <c r="D39" s="29"/>
      <c r="E39" s="29"/>
      <c r="F39" s="29"/>
      <c r="G39" s="7">
        <v>0</v>
      </c>
      <c r="H39" s="7"/>
    </row>
    <row r="40" spans="1:8" ht="30" customHeight="1" x14ac:dyDescent="0.2">
      <c r="A40" s="138">
        <v>83</v>
      </c>
      <c r="B40" s="134" t="s">
        <v>187</v>
      </c>
      <c r="C40" s="28">
        <f>C41</f>
        <v>0</v>
      </c>
      <c r="D40" s="28">
        <f>D41</f>
        <v>0</v>
      </c>
      <c r="E40" s="28">
        <f>E41</f>
        <v>0</v>
      </c>
      <c r="F40" s="28"/>
      <c r="G40" s="7">
        <v>0</v>
      </c>
      <c r="H40" s="7">
        <v>0</v>
      </c>
    </row>
    <row r="41" spans="1:8" ht="30" customHeight="1" x14ac:dyDescent="0.2">
      <c r="A41" s="139">
        <v>832</v>
      </c>
      <c r="B41" s="136" t="s">
        <v>188</v>
      </c>
      <c r="C41" s="29">
        <v>0</v>
      </c>
      <c r="D41" s="29"/>
      <c r="E41" s="29"/>
      <c r="F41" s="29"/>
      <c r="G41" s="7">
        <v>0</v>
      </c>
      <c r="H41" s="7"/>
    </row>
    <row r="42" spans="1:8" ht="30" customHeight="1" x14ac:dyDescent="0.2">
      <c r="A42" s="138">
        <v>84</v>
      </c>
      <c r="B42" s="134" t="s">
        <v>189</v>
      </c>
      <c r="C42" s="28">
        <f>SUM(C43:C43)</f>
        <v>0</v>
      </c>
      <c r="D42" s="28">
        <f>SUM(D43:D43)</f>
        <v>0</v>
      </c>
      <c r="E42" s="28">
        <f>SUM(E43:E43)</f>
        <v>0</v>
      </c>
      <c r="F42" s="28"/>
      <c r="G42" s="7">
        <v>0</v>
      </c>
      <c r="H42" s="7">
        <v>0</v>
      </c>
    </row>
    <row r="43" spans="1:8" ht="30" customHeight="1" x14ac:dyDescent="0.2">
      <c r="A43" s="139">
        <v>844</v>
      </c>
      <c r="B43" s="136" t="s">
        <v>190</v>
      </c>
      <c r="C43" s="29">
        <v>0</v>
      </c>
      <c r="D43" s="29"/>
      <c r="E43" s="29"/>
      <c r="F43" s="29"/>
      <c r="G43" s="7">
        <v>0</v>
      </c>
      <c r="H43" s="7"/>
    </row>
    <row r="44" spans="1:8" ht="30" customHeight="1" x14ac:dyDescent="0.2">
      <c r="A44" s="52" t="s">
        <v>83</v>
      </c>
      <c r="B44" s="53"/>
      <c r="C44" s="83">
        <f>SUM(C4,C32,C37)</f>
        <v>5419731.3100000005</v>
      </c>
      <c r="D44" s="83">
        <f>SUM(D4,D32,D37)</f>
        <v>6118590.5099999998</v>
      </c>
      <c r="E44" s="83">
        <f>SUM(E4,E32,E37)</f>
        <v>6118610.5099999998</v>
      </c>
      <c r="F44" s="83">
        <f>SUM(F4,F32,F37)</f>
        <v>6223974.9700000007</v>
      </c>
      <c r="G44" s="48">
        <f t="shared" si="0"/>
        <v>114.83917954596905</v>
      </c>
      <c r="H44" s="48">
        <f>F44/E44*100</f>
        <v>101.72203247498427</v>
      </c>
    </row>
    <row r="45" spans="1:8" ht="30" customHeight="1" x14ac:dyDescent="0.2">
      <c r="A45" s="41"/>
      <c r="B45" s="26"/>
      <c r="C45" s="33"/>
      <c r="D45" s="33"/>
      <c r="E45" s="33"/>
      <c r="F45" s="33"/>
      <c r="G45" s="27"/>
      <c r="H45" s="27"/>
    </row>
    <row r="46" spans="1:8" ht="20.25" customHeight="1" x14ac:dyDescent="0.2">
      <c r="A46" s="161" t="s">
        <v>139</v>
      </c>
      <c r="B46" s="161"/>
      <c r="C46" s="161"/>
      <c r="D46" s="161"/>
      <c r="E46" s="161"/>
      <c r="F46" s="161"/>
      <c r="G46" s="161"/>
      <c r="H46" s="161"/>
    </row>
    <row r="47" spans="1:8" ht="44.25" customHeight="1" x14ac:dyDescent="0.2">
      <c r="A47" s="14" t="s">
        <v>196</v>
      </c>
      <c r="B47" s="15" t="s">
        <v>197</v>
      </c>
      <c r="C47" s="16" t="s">
        <v>195</v>
      </c>
      <c r="D47" s="17" t="s">
        <v>204</v>
      </c>
      <c r="E47" s="17" t="s">
        <v>205</v>
      </c>
      <c r="F47" s="17" t="s">
        <v>211</v>
      </c>
      <c r="G47" s="5" t="s">
        <v>71</v>
      </c>
      <c r="H47" s="5" t="s">
        <v>71</v>
      </c>
    </row>
    <row r="48" spans="1:8" s="113" customFormat="1" ht="11.25" customHeight="1" x14ac:dyDescent="0.2">
      <c r="A48" s="162">
        <v>1</v>
      </c>
      <c r="B48" s="162"/>
      <c r="C48" s="110">
        <v>2</v>
      </c>
      <c r="D48" s="111">
        <v>3</v>
      </c>
      <c r="E48" s="111">
        <v>4</v>
      </c>
      <c r="F48" s="111">
        <v>5</v>
      </c>
      <c r="G48" s="112" t="s">
        <v>72</v>
      </c>
      <c r="H48" s="112" t="s">
        <v>73</v>
      </c>
    </row>
    <row r="49" spans="1:8" ht="20.25" customHeight="1" x14ac:dyDescent="0.2">
      <c r="A49" s="30">
        <v>1</v>
      </c>
      <c r="B49" s="30" t="s">
        <v>140</v>
      </c>
      <c r="C49" s="25">
        <f>C28</f>
        <v>462307.34</v>
      </c>
      <c r="D49" s="25">
        <f>D28</f>
        <v>500442.52</v>
      </c>
      <c r="E49" s="25">
        <f>E28</f>
        <v>500442.52</v>
      </c>
      <c r="F49" s="25">
        <f>F28</f>
        <v>588960.59</v>
      </c>
      <c r="G49" s="7">
        <f t="shared" ref="G49:G54" si="3">F49/C49*100</f>
        <v>127.39589858123385</v>
      </c>
      <c r="H49" s="7">
        <f t="shared" ref="H49:H54" si="4">F49/E49*100</f>
        <v>117.68795944836981</v>
      </c>
    </row>
    <row r="50" spans="1:8" ht="20.25" customHeight="1" x14ac:dyDescent="0.2">
      <c r="A50" s="30">
        <v>2</v>
      </c>
      <c r="B50" s="30" t="s">
        <v>144</v>
      </c>
      <c r="C50" s="25">
        <f>C21</f>
        <v>21800</v>
      </c>
      <c r="D50" s="25">
        <f>D21</f>
        <v>8000</v>
      </c>
      <c r="E50" s="25">
        <f>E21</f>
        <v>8000</v>
      </c>
      <c r="F50" s="25">
        <f>F21</f>
        <v>2860</v>
      </c>
      <c r="G50" s="7">
        <f t="shared" si="3"/>
        <v>13.119266055045872</v>
      </c>
      <c r="H50" s="7">
        <f t="shared" si="4"/>
        <v>35.75</v>
      </c>
    </row>
    <row r="51" spans="1:8" ht="20.25" customHeight="1" x14ac:dyDescent="0.2">
      <c r="A51" s="30">
        <v>3</v>
      </c>
      <c r="B51" s="30" t="s">
        <v>141</v>
      </c>
      <c r="C51" s="25">
        <f>C25</f>
        <v>0</v>
      </c>
      <c r="D51" s="25">
        <v>0</v>
      </c>
      <c r="E51" s="25">
        <v>0</v>
      </c>
      <c r="F51" s="25">
        <v>0</v>
      </c>
      <c r="G51" s="7" t="e">
        <f t="shared" si="3"/>
        <v>#DIV/0!</v>
      </c>
      <c r="H51" s="7" t="e">
        <f t="shared" si="4"/>
        <v>#DIV/0!</v>
      </c>
    </row>
    <row r="52" spans="1:8" ht="20.25" customHeight="1" x14ac:dyDescent="0.2">
      <c r="A52" s="30">
        <v>4</v>
      </c>
      <c r="B52" s="30" t="s">
        <v>142</v>
      </c>
      <c r="C52" s="25">
        <f>C15+C18+C35</f>
        <v>35118.76</v>
      </c>
      <c r="D52" s="25">
        <f>D15+D18+D35</f>
        <v>10708.17</v>
      </c>
      <c r="E52" s="25">
        <f>E15+E18+E35</f>
        <v>10728.17</v>
      </c>
      <c r="F52" s="25">
        <f>F15+F18+F35</f>
        <v>35614.620000000003</v>
      </c>
      <c r="G52" s="7">
        <f t="shared" si="3"/>
        <v>101.41195190262981</v>
      </c>
      <c r="H52" s="7">
        <f t="shared" si="4"/>
        <v>331.9729273492124</v>
      </c>
    </row>
    <row r="53" spans="1:8" ht="20.25" customHeight="1" x14ac:dyDescent="0.2">
      <c r="A53" s="30">
        <v>5</v>
      </c>
      <c r="B53" s="30" t="s">
        <v>143</v>
      </c>
      <c r="C53" s="25">
        <f>C5</f>
        <v>4900505.21</v>
      </c>
      <c r="D53" s="25">
        <f>D5</f>
        <v>5599439.8200000003</v>
      </c>
      <c r="E53" s="25">
        <f>E5</f>
        <v>5599439.8200000003</v>
      </c>
      <c r="F53" s="25">
        <f>F5</f>
        <v>5596539.7600000007</v>
      </c>
      <c r="G53" s="7">
        <f t="shared" si="3"/>
        <v>114.20332231419054</v>
      </c>
      <c r="H53" s="7">
        <f t="shared" si="4"/>
        <v>99.948208033424322</v>
      </c>
    </row>
    <row r="54" spans="1:8" ht="20.25" customHeight="1" x14ac:dyDescent="0.2">
      <c r="A54" s="30"/>
      <c r="B54" s="31" t="s">
        <v>145</v>
      </c>
      <c r="C54" s="32">
        <f>SUM(C49:C53)</f>
        <v>5419731.3099999996</v>
      </c>
      <c r="D54" s="32">
        <f>SUM(D49:D53)</f>
        <v>6118590.5100000007</v>
      </c>
      <c r="E54" s="32">
        <f>SUM(E49:E53)</f>
        <v>6118610.5100000007</v>
      </c>
      <c r="F54" s="32">
        <f>SUM(F49:F53)</f>
        <v>6223974.9700000007</v>
      </c>
      <c r="G54" s="7">
        <f t="shared" si="3"/>
        <v>114.83917954596907</v>
      </c>
      <c r="H54" s="7">
        <f t="shared" si="4"/>
        <v>101.72203247498426</v>
      </c>
    </row>
    <row r="55" spans="1:8" ht="24" customHeight="1" x14ac:dyDescent="0.2"/>
    <row r="56" spans="1:8" x14ac:dyDescent="0.2">
      <c r="A56" s="3" t="s">
        <v>308</v>
      </c>
      <c r="E56" t="s">
        <v>316</v>
      </c>
    </row>
    <row r="57" spans="1:8" x14ac:dyDescent="0.2">
      <c r="A57" s="3" t="s">
        <v>309</v>
      </c>
      <c r="F57" s="3"/>
    </row>
    <row r="58" spans="1:8" x14ac:dyDescent="0.2">
      <c r="A58" s="3" t="s">
        <v>268</v>
      </c>
      <c r="E58" s="163" t="s">
        <v>318</v>
      </c>
      <c r="F58" s="163"/>
    </row>
  </sheetData>
  <mergeCells count="5">
    <mergeCell ref="A1:H1"/>
    <mergeCell ref="A3:B3"/>
    <mergeCell ref="A46:H46"/>
    <mergeCell ref="A48:B48"/>
    <mergeCell ref="E58:F58"/>
  </mergeCells>
  <pageMargins left="0.7" right="0.7" top="0.75" bottom="0.75" header="0.3" footer="0.3"/>
  <pageSetup paperSize="9" scale="63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opLeftCell="A70" zoomScaleNormal="100" workbookViewId="0">
      <selection activeCell="D75" sqref="D75"/>
    </sheetView>
  </sheetViews>
  <sheetFormatPr defaultRowHeight="12.75" x14ac:dyDescent="0.2"/>
  <cols>
    <col min="1" max="1" width="9.28515625" style="42" customWidth="1"/>
    <col min="2" max="2" width="42.28515625" style="10" customWidth="1"/>
    <col min="3" max="3" width="18.42578125" style="11" customWidth="1"/>
    <col min="4" max="4" width="19" style="11" customWidth="1"/>
    <col min="5" max="5" width="18.85546875" style="11" customWidth="1"/>
    <col min="6" max="6" width="18" style="11" customWidth="1"/>
    <col min="7" max="7" width="16.28515625" style="12" customWidth="1"/>
    <col min="8" max="8" width="15.28515625" style="13" customWidth="1"/>
    <col min="9" max="11" width="15.28515625" style="10" customWidth="1"/>
    <col min="12" max="15" width="15.140625" style="10" customWidth="1"/>
    <col min="16" max="16" width="16.7109375" style="10" hidden="1" customWidth="1"/>
    <col min="17" max="17" width="16.42578125" style="10" hidden="1" customWidth="1"/>
    <col min="18" max="18" width="12.5703125" style="10" hidden="1" customWidth="1"/>
    <col min="19" max="19" width="15.140625" style="10" customWidth="1"/>
    <col min="20" max="16384" width="9.140625" style="10"/>
  </cols>
  <sheetData>
    <row r="1" spans="1:8" ht="22.5" customHeight="1" x14ac:dyDescent="0.2">
      <c r="A1" s="164" t="s">
        <v>210</v>
      </c>
      <c r="B1" s="164"/>
      <c r="C1" s="164"/>
      <c r="D1" s="164"/>
      <c r="E1" s="164"/>
      <c r="F1" s="164"/>
      <c r="G1" s="164"/>
      <c r="H1" s="164"/>
    </row>
    <row r="2" spans="1:8" s="37" customFormat="1" ht="42" customHeight="1" x14ac:dyDescent="0.2">
      <c r="A2" s="40" t="s">
        <v>84</v>
      </c>
      <c r="B2" s="15" t="s">
        <v>70</v>
      </c>
      <c r="C2" s="16" t="s">
        <v>198</v>
      </c>
      <c r="D2" s="17" t="s">
        <v>208</v>
      </c>
      <c r="E2" s="17" t="s">
        <v>209</v>
      </c>
      <c r="F2" s="17" t="s">
        <v>206</v>
      </c>
      <c r="G2" s="4" t="s">
        <v>71</v>
      </c>
      <c r="H2" s="5" t="s">
        <v>71</v>
      </c>
    </row>
    <row r="3" spans="1:8" s="117" customFormat="1" ht="11.25" customHeight="1" x14ac:dyDescent="0.2">
      <c r="A3" s="165">
        <v>1</v>
      </c>
      <c r="B3" s="166"/>
      <c r="C3" s="115">
        <v>2</v>
      </c>
      <c r="D3" s="114">
        <v>3</v>
      </c>
      <c r="E3" s="114">
        <v>4</v>
      </c>
      <c r="F3" s="114">
        <v>5</v>
      </c>
      <c r="G3" s="114" t="s">
        <v>72</v>
      </c>
      <c r="H3" s="111" t="s">
        <v>73</v>
      </c>
    </row>
    <row r="4" spans="1:8" ht="30" customHeight="1" x14ac:dyDescent="0.2">
      <c r="A4" s="50">
        <v>3</v>
      </c>
      <c r="B4" s="54" t="s">
        <v>207</v>
      </c>
      <c r="C4" s="46">
        <f>SUM(C5,C13,C44)</f>
        <v>5475091.1300000008</v>
      </c>
      <c r="D4" s="46">
        <f>SUM(D5,D13,D44)</f>
        <v>6108335.5100000007</v>
      </c>
      <c r="E4" s="46">
        <f>SUM(E5,E13,E44)</f>
        <v>6108335.5100000007</v>
      </c>
      <c r="F4" s="46">
        <f>SUM(F5,F13,F44)</f>
        <v>6216582.790000001</v>
      </c>
      <c r="G4" s="47">
        <f t="shared" ref="G4:G54" si="0">F4/C4*100</f>
        <v>113.54300124681211</v>
      </c>
      <c r="H4" s="48">
        <f>F4/E4*100</f>
        <v>101.77212400698666</v>
      </c>
    </row>
    <row r="5" spans="1:8" ht="30" customHeight="1" x14ac:dyDescent="0.2">
      <c r="A5" s="18">
        <v>31</v>
      </c>
      <c r="B5" s="38" t="s">
        <v>85</v>
      </c>
      <c r="C5" s="20">
        <f>SUM(C6,C8,C10)</f>
        <v>4948270.25</v>
      </c>
      <c r="D5" s="20">
        <f>SUM(D6,D8,D10)</f>
        <v>5458456.8200000003</v>
      </c>
      <c r="E5" s="20">
        <f>SUM(E6,E8,E10)</f>
        <v>5458456.8200000003</v>
      </c>
      <c r="F5" s="20">
        <f>SUM(F6,F8,F10)</f>
        <v>5556774.8500000006</v>
      </c>
      <c r="G5" s="6">
        <f t="shared" si="0"/>
        <v>112.29731945218634</v>
      </c>
      <c r="H5" s="7">
        <f>F5/E5*100</f>
        <v>101.80120560154948</v>
      </c>
    </row>
    <row r="6" spans="1:8" ht="30" customHeight="1" x14ac:dyDescent="0.2">
      <c r="A6" s="18">
        <v>311</v>
      </c>
      <c r="B6" s="38" t="s">
        <v>86</v>
      </c>
      <c r="C6" s="20">
        <f>SUM(C7:C7)</f>
        <v>4128174.36</v>
      </c>
      <c r="D6" s="20">
        <f>'POSEBNI DIO'!F52+'POSEBNI DIO'!F95+'POSEBNI DIO'!F121+'POSEBNI DIO'!F230+'POSEBNI DIO'!F240</f>
        <v>4582085.88</v>
      </c>
      <c r="E6" s="20">
        <f>'POSEBNI DIO'!G52+'POSEBNI DIO'!G95+'POSEBNI DIO'!G121+'POSEBNI DIO'!G230+'POSEBNI DIO'!G240</f>
        <v>4582085.88</v>
      </c>
      <c r="F6" s="20">
        <f>SUM(F7:F7)</f>
        <v>4634180.79</v>
      </c>
      <c r="G6" s="6">
        <f t="shared" si="0"/>
        <v>112.25738997128988</v>
      </c>
      <c r="H6" s="7">
        <f>F6/E6*100</f>
        <v>101.13692565709833</v>
      </c>
    </row>
    <row r="7" spans="1:8" ht="30" customHeight="1" x14ac:dyDescent="0.2">
      <c r="A7" s="22">
        <v>3111</v>
      </c>
      <c r="B7" s="23" t="s">
        <v>87</v>
      </c>
      <c r="C7" s="24">
        <v>4128174.36</v>
      </c>
      <c r="D7" s="24"/>
      <c r="E7" s="24"/>
      <c r="F7" s="24">
        <v>4634180.79</v>
      </c>
      <c r="G7" s="6">
        <f t="shared" si="0"/>
        <v>112.25738997128988</v>
      </c>
      <c r="H7" s="7"/>
    </row>
    <row r="8" spans="1:8" ht="30" customHeight="1" x14ac:dyDescent="0.2">
      <c r="A8" s="18">
        <v>312</v>
      </c>
      <c r="B8" s="38" t="s">
        <v>88</v>
      </c>
      <c r="C8" s="20">
        <f>SUM(C9)</f>
        <v>150915.39000000001</v>
      </c>
      <c r="D8" s="20">
        <f>'POSEBNI DIO'!F97+'POSEBNI DIO'!F232+'POSEBNI DIO'!F243</f>
        <v>169800</v>
      </c>
      <c r="E8" s="20">
        <f>'POSEBNI DIO'!G97+'POSEBNI DIO'!G232+'POSEBNI DIO'!G243</f>
        <v>169800</v>
      </c>
      <c r="F8" s="20">
        <f>F9</f>
        <v>157017.28</v>
      </c>
      <c r="G8" s="6">
        <f t="shared" si="0"/>
        <v>104.04325231508859</v>
      </c>
      <c r="H8" s="7">
        <f>F8/E8*100</f>
        <v>92.471896348645473</v>
      </c>
    </row>
    <row r="9" spans="1:8" ht="30" customHeight="1" x14ac:dyDescent="0.2">
      <c r="A9" s="22" t="s">
        <v>5</v>
      </c>
      <c r="B9" s="39" t="s">
        <v>88</v>
      </c>
      <c r="C9" s="24">
        <v>150915.39000000001</v>
      </c>
      <c r="D9" s="24"/>
      <c r="E9" s="24"/>
      <c r="F9" s="24">
        <v>157017.28</v>
      </c>
      <c r="G9" s="6">
        <f t="shared" si="0"/>
        <v>104.04325231508859</v>
      </c>
      <c r="H9" s="7"/>
    </row>
    <row r="10" spans="1:8" ht="30" customHeight="1" x14ac:dyDescent="0.2">
      <c r="A10" s="18">
        <v>313</v>
      </c>
      <c r="B10" s="38" t="s">
        <v>89</v>
      </c>
      <c r="C10" s="20">
        <f>SUM(C11:C12)</f>
        <v>669180.5</v>
      </c>
      <c r="D10" s="20">
        <f>'POSEBNI DIO'!F99+'POSEBNI DIO'!F234+'POSEBNI DIO'!F246</f>
        <v>706570.94000000006</v>
      </c>
      <c r="E10" s="20">
        <f>'POSEBNI DIO'!G99+'POSEBNI DIO'!G234+'POSEBNI DIO'!G246</f>
        <v>706570.94000000006</v>
      </c>
      <c r="F10" s="20">
        <f>SUM(F11:F12)</f>
        <v>765576.78</v>
      </c>
      <c r="G10" s="6">
        <f t="shared" si="0"/>
        <v>114.40512387913277</v>
      </c>
      <c r="H10" s="7">
        <f>F10/E10*100</f>
        <v>108.35101426616838</v>
      </c>
    </row>
    <row r="11" spans="1:8" ht="30" customHeight="1" x14ac:dyDescent="0.2">
      <c r="A11" s="22">
        <v>3132</v>
      </c>
      <c r="B11" s="39" t="s">
        <v>90</v>
      </c>
      <c r="C11" s="24">
        <v>669180.5</v>
      </c>
      <c r="D11" s="24"/>
      <c r="E11" s="24"/>
      <c r="F11" s="24">
        <v>763300.9</v>
      </c>
      <c r="G11" s="6">
        <f t="shared" si="0"/>
        <v>114.06502430958463</v>
      </c>
      <c r="H11" s="7"/>
    </row>
    <row r="12" spans="1:8" ht="30" customHeight="1" x14ac:dyDescent="0.2">
      <c r="A12" s="22">
        <v>3133</v>
      </c>
      <c r="B12" s="39" t="s">
        <v>91</v>
      </c>
      <c r="C12" s="24">
        <v>0</v>
      </c>
      <c r="D12" s="24"/>
      <c r="E12" s="24"/>
      <c r="F12" s="24">
        <v>2275.88</v>
      </c>
      <c r="G12" s="6">
        <v>0</v>
      </c>
      <c r="H12" s="7"/>
    </row>
    <row r="13" spans="1:8" ht="30" customHeight="1" x14ac:dyDescent="0.2">
      <c r="A13" s="18">
        <v>32</v>
      </c>
      <c r="B13" s="38" t="s">
        <v>92</v>
      </c>
      <c r="C13" s="20">
        <f>SUM(C14,C18,C25,C35,C37)</f>
        <v>520606.19</v>
      </c>
      <c r="D13" s="20">
        <f>SUM(D14,D18,D25,D35,D37)</f>
        <v>605578.69000000006</v>
      </c>
      <c r="E13" s="20">
        <f>SUM(E14,E18,E25,E35,E37)</f>
        <v>605578.69000000006</v>
      </c>
      <c r="F13" s="20">
        <f>SUM(F14,F18,F25,F35,F37)</f>
        <v>611122.94999999995</v>
      </c>
      <c r="G13" s="6">
        <f t="shared" si="0"/>
        <v>117.38680056800708</v>
      </c>
      <c r="H13" s="7">
        <f>F13/E13*100</f>
        <v>100.9155308949197</v>
      </c>
    </row>
    <row r="14" spans="1:8" ht="30" customHeight="1" x14ac:dyDescent="0.2">
      <c r="A14" s="18">
        <v>321</v>
      </c>
      <c r="B14" s="38" t="s">
        <v>93</v>
      </c>
      <c r="C14" s="20">
        <f>SUM(C15:C17)</f>
        <v>64591.34</v>
      </c>
      <c r="D14" s="20">
        <f>'POSEBNI DIO'!F9+'POSEBNI DIO'!F38+'POSEBNI DIO'!F54+'POSEBNI DIO'!F130+'POSEBNI DIO'!F250</f>
        <v>83728</v>
      </c>
      <c r="E14" s="20">
        <f>'POSEBNI DIO'!G9+'POSEBNI DIO'!G38+'POSEBNI DIO'!G54+'POSEBNI DIO'!G130+'POSEBNI DIO'!G250</f>
        <v>83728</v>
      </c>
      <c r="F14" s="20">
        <f>SUM(F15:F17)</f>
        <v>79096.91</v>
      </c>
      <c r="G14" s="6">
        <f t="shared" si="0"/>
        <v>122.45745327469596</v>
      </c>
      <c r="H14" s="7">
        <f>F14/E14*100</f>
        <v>94.468887349512713</v>
      </c>
    </row>
    <row r="15" spans="1:8" ht="30" customHeight="1" x14ac:dyDescent="0.2">
      <c r="A15" s="22" t="s">
        <v>9</v>
      </c>
      <c r="B15" s="39" t="s">
        <v>94</v>
      </c>
      <c r="C15" s="24">
        <v>5052.6000000000004</v>
      </c>
      <c r="D15" s="24"/>
      <c r="E15" s="24"/>
      <c r="F15" s="24">
        <v>9144.2000000000007</v>
      </c>
      <c r="G15" s="6">
        <f t="shared" si="0"/>
        <v>180.98008945889245</v>
      </c>
      <c r="H15" s="7"/>
    </row>
    <row r="16" spans="1:8" ht="30" customHeight="1" x14ac:dyDescent="0.2">
      <c r="A16" s="22" t="s">
        <v>8</v>
      </c>
      <c r="B16" s="39" t="s">
        <v>95</v>
      </c>
      <c r="C16" s="24">
        <v>53538.74</v>
      </c>
      <c r="D16" s="24"/>
      <c r="E16" s="24"/>
      <c r="F16" s="24">
        <v>67687.710000000006</v>
      </c>
      <c r="G16" s="6">
        <f t="shared" si="0"/>
        <v>126.42753639700899</v>
      </c>
      <c r="H16" s="7"/>
    </row>
    <row r="17" spans="1:8" ht="30" customHeight="1" x14ac:dyDescent="0.2">
      <c r="A17" s="22">
        <v>3213</v>
      </c>
      <c r="B17" s="39" t="s">
        <v>96</v>
      </c>
      <c r="C17" s="24">
        <v>6000</v>
      </c>
      <c r="D17" s="24"/>
      <c r="E17" s="24"/>
      <c r="F17" s="24">
        <v>2265</v>
      </c>
      <c r="G17" s="6">
        <f t="shared" si="0"/>
        <v>37.75</v>
      </c>
      <c r="H17" s="9"/>
    </row>
    <row r="18" spans="1:8" ht="30" customHeight="1" x14ac:dyDescent="0.2">
      <c r="A18" s="18">
        <v>322</v>
      </c>
      <c r="B18" s="38" t="s">
        <v>97</v>
      </c>
      <c r="C18" s="20">
        <f>SUM(C19:C24)</f>
        <v>187177.53</v>
      </c>
      <c r="D18" s="20">
        <f>'POSEBNI DIO'!F12+'POSEBNI DIO'!F40+'POSEBNI DIO'!F57+'POSEBNI DIO'!F132+'POSEBNI DIO'!F144+'POSEBNI DIO'!F156+'POSEBNI DIO'!F171+'POSEBNI DIO'!F177+'POSEBNI DIO'!F187+'POSEBNI DIO'!F203</f>
        <v>166390.88</v>
      </c>
      <c r="E18" s="20">
        <f>'POSEBNI DIO'!G12+'POSEBNI DIO'!G40+'POSEBNI DIO'!G57+'POSEBNI DIO'!G132+'POSEBNI DIO'!G144+'POSEBNI DIO'!G156+'POSEBNI DIO'!G171+'POSEBNI DIO'!G177+'POSEBNI DIO'!G187+'POSEBNI DIO'!G203</f>
        <v>166390.88</v>
      </c>
      <c r="F18" s="20">
        <f>SUM(F19:F24)</f>
        <v>195302.03999999998</v>
      </c>
      <c r="G18" s="6">
        <f t="shared" si="0"/>
        <v>104.3405370292043</v>
      </c>
      <c r="H18" s="7">
        <f>F18/E18*100</f>
        <v>117.37544750048798</v>
      </c>
    </row>
    <row r="19" spans="1:8" ht="30" customHeight="1" x14ac:dyDescent="0.2">
      <c r="A19" s="22" t="s">
        <v>46</v>
      </c>
      <c r="B19" s="39" t="s">
        <v>98</v>
      </c>
      <c r="C19" s="24">
        <v>71087.11</v>
      </c>
      <c r="D19" s="24"/>
      <c r="E19" s="24"/>
      <c r="F19" s="24">
        <v>53321.38</v>
      </c>
      <c r="G19" s="6">
        <f t="shared" si="0"/>
        <v>75.008507168177189</v>
      </c>
      <c r="H19" s="7"/>
    </row>
    <row r="20" spans="1:8" ht="30" customHeight="1" x14ac:dyDescent="0.2">
      <c r="A20" s="22">
        <v>3222</v>
      </c>
      <c r="B20" s="39" t="s">
        <v>99</v>
      </c>
      <c r="C20" s="24">
        <v>4928.3900000000003</v>
      </c>
      <c r="D20" s="24"/>
      <c r="E20" s="24"/>
      <c r="F20" s="24">
        <v>1874.34</v>
      </c>
      <c r="G20" s="6">
        <f t="shared" si="0"/>
        <v>38.031486956186498</v>
      </c>
      <c r="H20" s="7"/>
    </row>
    <row r="21" spans="1:8" ht="30" customHeight="1" x14ac:dyDescent="0.2">
      <c r="A21" s="22" t="s">
        <v>44</v>
      </c>
      <c r="B21" s="39" t="s">
        <v>100</v>
      </c>
      <c r="C21" s="24">
        <v>40539.089999999997</v>
      </c>
      <c r="D21" s="24"/>
      <c r="E21" s="24"/>
      <c r="F21" s="24">
        <v>56209.4</v>
      </c>
      <c r="G21" s="6">
        <f t="shared" si="0"/>
        <v>138.65481440259265</v>
      </c>
      <c r="H21" s="7"/>
    </row>
    <row r="22" spans="1:8" ht="30" customHeight="1" x14ac:dyDescent="0.2">
      <c r="A22" s="22" t="s">
        <v>48</v>
      </c>
      <c r="B22" s="39" t="s">
        <v>101</v>
      </c>
      <c r="C22" s="24">
        <v>8894.83</v>
      </c>
      <c r="D22" s="24"/>
      <c r="E22" s="24"/>
      <c r="F22" s="24">
        <v>27398.400000000001</v>
      </c>
      <c r="G22" s="6">
        <f t="shared" si="0"/>
        <v>308.02612304001315</v>
      </c>
      <c r="H22" s="7"/>
    </row>
    <row r="23" spans="1:8" ht="30" customHeight="1" x14ac:dyDescent="0.2">
      <c r="A23" s="22">
        <v>3225</v>
      </c>
      <c r="B23" s="39" t="s">
        <v>102</v>
      </c>
      <c r="C23" s="24">
        <v>60928.11</v>
      </c>
      <c r="D23" s="24"/>
      <c r="E23" s="24"/>
      <c r="F23" s="24">
        <v>54672.22</v>
      </c>
      <c r="G23" s="6">
        <f t="shared" si="0"/>
        <v>89.732341935438342</v>
      </c>
      <c r="H23" s="7"/>
    </row>
    <row r="24" spans="1:8" ht="30" customHeight="1" x14ac:dyDescent="0.2">
      <c r="A24" s="22">
        <v>3227</v>
      </c>
      <c r="B24" s="39" t="s">
        <v>103</v>
      </c>
      <c r="C24" s="24">
        <v>800</v>
      </c>
      <c r="D24" s="24"/>
      <c r="E24" s="24"/>
      <c r="F24" s="24">
        <v>1826.3</v>
      </c>
      <c r="G24" s="6">
        <v>0</v>
      </c>
      <c r="H24" s="7"/>
    </row>
    <row r="25" spans="1:8" ht="30" customHeight="1" x14ac:dyDescent="0.2">
      <c r="A25" s="18">
        <v>323</v>
      </c>
      <c r="B25" s="38" t="s">
        <v>104</v>
      </c>
      <c r="C25" s="20">
        <f>SUM(C26:C34)</f>
        <v>250964.65000000002</v>
      </c>
      <c r="D25" s="20">
        <f>'POSEBNI DIO'!F18+'POSEBNI DIO'!F43+'POSEBNI DIO'!F66+'POSEBNI DIO'!F103+'POSEBNI DIO'!F115+'POSEBNI DIO'!F134+'POSEBNI DIO'!F146+'POSEBNI DIO'!F151+'POSEBNI DIO'!F159+'POSEBNI DIO'!F208+'POSEBNI DIO'!F125</f>
        <v>263327.76</v>
      </c>
      <c r="E25" s="20">
        <f>'POSEBNI DIO'!G18+'POSEBNI DIO'!G43+'POSEBNI DIO'!G66+'POSEBNI DIO'!G103+'POSEBNI DIO'!G115+'POSEBNI DIO'!G134+'POSEBNI DIO'!G146+'POSEBNI DIO'!G151+'POSEBNI DIO'!G159+'POSEBNI DIO'!G208+'POSEBNI DIO'!G125</f>
        <v>263327.76</v>
      </c>
      <c r="F25" s="20">
        <f>SUM(F26:F34)</f>
        <v>254024.6</v>
      </c>
      <c r="G25" s="6">
        <f t="shared" si="0"/>
        <v>101.21927530431078</v>
      </c>
      <c r="H25" s="7">
        <f>F25/E25*100</f>
        <v>96.467079657685915</v>
      </c>
    </row>
    <row r="26" spans="1:8" ht="30" customHeight="1" x14ac:dyDescent="0.2">
      <c r="A26" s="22" t="s">
        <v>52</v>
      </c>
      <c r="B26" s="39" t="s">
        <v>105</v>
      </c>
      <c r="C26" s="24">
        <v>21397.279999999999</v>
      </c>
      <c r="D26" s="24"/>
      <c r="E26" s="24"/>
      <c r="F26" s="24">
        <v>31943.51</v>
      </c>
      <c r="G26" s="6">
        <f t="shared" si="0"/>
        <v>149.28771320466899</v>
      </c>
      <c r="H26" s="7"/>
    </row>
    <row r="27" spans="1:8" ht="30" customHeight="1" x14ac:dyDescent="0.2">
      <c r="A27" s="22" t="s">
        <v>20</v>
      </c>
      <c r="B27" s="39" t="s">
        <v>106</v>
      </c>
      <c r="C27" s="24">
        <v>31300.400000000001</v>
      </c>
      <c r="D27" s="24"/>
      <c r="E27" s="24"/>
      <c r="F27" s="24">
        <v>26456.85</v>
      </c>
      <c r="G27" s="6">
        <f t="shared" si="0"/>
        <v>84.525597116969749</v>
      </c>
      <c r="H27" s="7"/>
    </row>
    <row r="28" spans="1:8" ht="30" customHeight="1" x14ac:dyDescent="0.2">
      <c r="A28" s="22">
        <v>3233</v>
      </c>
      <c r="B28" s="39" t="s">
        <v>300</v>
      </c>
      <c r="C28" s="24">
        <v>300</v>
      </c>
      <c r="D28" s="24"/>
      <c r="E28" s="24"/>
      <c r="F28" s="24">
        <v>2325</v>
      </c>
      <c r="G28" s="6">
        <f t="shared" si="0"/>
        <v>775</v>
      </c>
      <c r="H28" s="7"/>
    </row>
    <row r="29" spans="1:8" ht="30" customHeight="1" x14ac:dyDescent="0.2">
      <c r="A29" s="22" t="s">
        <v>42</v>
      </c>
      <c r="B29" s="39" t="s">
        <v>107</v>
      </c>
      <c r="C29" s="24">
        <v>22579.33</v>
      </c>
      <c r="D29" s="24"/>
      <c r="E29" s="24"/>
      <c r="F29" s="24">
        <v>23116.240000000002</v>
      </c>
      <c r="G29" s="6">
        <f t="shared" si="0"/>
        <v>102.37788278040136</v>
      </c>
      <c r="H29" s="9"/>
    </row>
    <row r="30" spans="1:8" ht="30" customHeight="1" x14ac:dyDescent="0.2">
      <c r="A30" s="22">
        <v>3235</v>
      </c>
      <c r="B30" s="39" t="s">
        <v>108</v>
      </c>
      <c r="C30" s="24">
        <v>79448.25</v>
      </c>
      <c r="D30" s="24"/>
      <c r="E30" s="24"/>
      <c r="F30" s="24">
        <v>75500</v>
      </c>
      <c r="G30" s="6">
        <f t="shared" si="0"/>
        <v>95.03041287882364</v>
      </c>
      <c r="H30" s="9"/>
    </row>
    <row r="31" spans="1:8" ht="30" customHeight="1" x14ac:dyDescent="0.2">
      <c r="A31" s="22">
        <v>3236</v>
      </c>
      <c r="B31" s="39" t="s">
        <v>109</v>
      </c>
      <c r="C31" s="24">
        <v>6500</v>
      </c>
      <c r="D31" s="24"/>
      <c r="E31" s="24"/>
      <c r="F31" s="24">
        <v>4645</v>
      </c>
      <c r="G31" s="6">
        <f t="shared" si="0"/>
        <v>71.461538461538467</v>
      </c>
      <c r="H31" s="9"/>
    </row>
    <row r="32" spans="1:8" ht="30" customHeight="1" x14ac:dyDescent="0.2">
      <c r="A32" s="22">
        <v>3237</v>
      </c>
      <c r="B32" s="39" t="s">
        <v>110</v>
      </c>
      <c r="C32" s="24">
        <v>61587.48</v>
      </c>
      <c r="D32" s="24"/>
      <c r="E32" s="24"/>
      <c r="F32" s="24">
        <v>69979</v>
      </c>
      <c r="G32" s="6">
        <f t="shared" si="0"/>
        <v>113.62536671414385</v>
      </c>
      <c r="H32" s="9"/>
    </row>
    <row r="33" spans="1:8" ht="30" customHeight="1" x14ac:dyDescent="0.2">
      <c r="A33" s="22" t="s">
        <v>26</v>
      </c>
      <c r="B33" s="39" t="s">
        <v>111</v>
      </c>
      <c r="C33" s="24">
        <v>5175</v>
      </c>
      <c r="D33" s="24"/>
      <c r="E33" s="24"/>
      <c r="F33" s="24">
        <v>5175</v>
      </c>
      <c r="G33" s="6">
        <f t="shared" si="0"/>
        <v>100</v>
      </c>
      <c r="H33" s="9"/>
    </row>
    <row r="34" spans="1:8" ht="30" customHeight="1" x14ac:dyDescent="0.2">
      <c r="A34" s="22" t="s">
        <v>18</v>
      </c>
      <c r="B34" s="39" t="s">
        <v>112</v>
      </c>
      <c r="C34" s="24">
        <v>22676.91</v>
      </c>
      <c r="D34" s="24"/>
      <c r="E34" s="24"/>
      <c r="F34" s="24">
        <v>14884</v>
      </c>
      <c r="G34" s="6">
        <f t="shared" si="0"/>
        <v>65.63504463350607</v>
      </c>
      <c r="H34" s="9"/>
    </row>
    <row r="35" spans="1:8" ht="30" customHeight="1" x14ac:dyDescent="0.2">
      <c r="A35" s="18">
        <v>324</v>
      </c>
      <c r="B35" s="38" t="s">
        <v>113</v>
      </c>
      <c r="C35" s="20">
        <f>SUM(C36)</f>
        <v>0</v>
      </c>
      <c r="D35" s="20">
        <v>0</v>
      </c>
      <c r="E35" s="20">
        <v>0</v>
      </c>
      <c r="F35" s="20">
        <f>SUM(F36)</f>
        <v>0</v>
      </c>
      <c r="G35" s="6">
        <v>0</v>
      </c>
      <c r="H35" s="7">
        <v>0</v>
      </c>
    </row>
    <row r="36" spans="1:8" ht="30" customHeight="1" x14ac:dyDescent="0.2">
      <c r="A36" s="22">
        <v>3241</v>
      </c>
      <c r="B36" s="39" t="s">
        <v>113</v>
      </c>
      <c r="C36" s="24">
        <v>0</v>
      </c>
      <c r="D36" s="24"/>
      <c r="E36" s="24"/>
      <c r="F36" s="24">
        <v>0</v>
      </c>
      <c r="G36" s="6">
        <v>0</v>
      </c>
      <c r="H36" s="7"/>
    </row>
    <row r="37" spans="1:8" ht="30" customHeight="1" x14ac:dyDescent="0.2">
      <c r="A37" s="18">
        <v>329</v>
      </c>
      <c r="B37" s="38" t="s">
        <v>114</v>
      </c>
      <c r="C37" s="20">
        <f>SUM(C38:C43)</f>
        <v>17872.669999999998</v>
      </c>
      <c r="D37" s="20">
        <f>'POSEBNI DIO'!F26+'POSEBNI DIO'!F47+'POSEBNI DIO'!F74+'POSEBNI DIO'!F105+'POSEBNI DIO'!F136+'POSEBNI DIO'!F162</f>
        <v>92132.05</v>
      </c>
      <c r="E37" s="20">
        <f>'POSEBNI DIO'!G26+'POSEBNI DIO'!G47+'POSEBNI DIO'!G74+'POSEBNI DIO'!G105+'POSEBNI DIO'!G136+'POSEBNI DIO'!G162</f>
        <v>92132.05</v>
      </c>
      <c r="F37" s="20">
        <f>SUM(F38:F43)</f>
        <v>82699.399999999994</v>
      </c>
      <c r="G37" s="6">
        <f t="shared" si="0"/>
        <v>462.71430066128903</v>
      </c>
      <c r="H37" s="7">
        <f>F37/E37*100</f>
        <v>89.761814699662054</v>
      </c>
    </row>
    <row r="38" spans="1:8" ht="30" customHeight="1" x14ac:dyDescent="0.2">
      <c r="A38" s="22">
        <v>3292</v>
      </c>
      <c r="B38" s="39" t="s">
        <v>115</v>
      </c>
      <c r="C38" s="24">
        <v>11035.16</v>
      </c>
      <c r="D38" s="24"/>
      <c r="E38" s="24"/>
      <c r="F38" s="24">
        <v>11112.99</v>
      </c>
      <c r="G38" s="6">
        <f t="shared" si="0"/>
        <v>100.70529108775949</v>
      </c>
      <c r="H38" s="9"/>
    </row>
    <row r="39" spans="1:8" ht="30" customHeight="1" x14ac:dyDescent="0.2">
      <c r="A39" s="22" t="s">
        <v>127</v>
      </c>
      <c r="B39" s="39" t="s">
        <v>116</v>
      </c>
      <c r="C39" s="24">
        <v>1388.49</v>
      </c>
      <c r="D39" s="24"/>
      <c r="E39" s="24"/>
      <c r="F39" s="24">
        <v>2367.5</v>
      </c>
      <c r="G39" s="6">
        <f t="shared" si="0"/>
        <v>170.50897017623461</v>
      </c>
      <c r="H39" s="9"/>
    </row>
    <row r="40" spans="1:8" ht="30" customHeight="1" x14ac:dyDescent="0.2">
      <c r="A40" s="22">
        <v>3294</v>
      </c>
      <c r="B40" s="39" t="s">
        <v>117</v>
      </c>
      <c r="C40" s="24">
        <v>2400</v>
      </c>
      <c r="D40" s="24"/>
      <c r="E40" s="24"/>
      <c r="F40" s="24">
        <v>820</v>
      </c>
      <c r="G40" s="6">
        <f t="shared" si="0"/>
        <v>34.166666666666664</v>
      </c>
      <c r="H40" s="9"/>
    </row>
    <row r="41" spans="1:8" ht="30" customHeight="1" x14ac:dyDescent="0.2">
      <c r="A41" s="22">
        <v>3295</v>
      </c>
      <c r="B41" s="39" t="s">
        <v>118</v>
      </c>
      <c r="C41" s="24">
        <v>1000</v>
      </c>
      <c r="D41" s="24"/>
      <c r="E41" s="24"/>
      <c r="F41" s="24">
        <v>16470</v>
      </c>
      <c r="G41" s="6">
        <f>F41/C41*100</f>
        <v>1647</v>
      </c>
      <c r="H41" s="9"/>
    </row>
    <row r="42" spans="1:8" ht="30" customHeight="1" x14ac:dyDescent="0.2">
      <c r="A42" s="22">
        <v>3296</v>
      </c>
      <c r="B42" s="39" t="s">
        <v>220</v>
      </c>
      <c r="C42" s="24">
        <v>0</v>
      </c>
      <c r="D42" s="24"/>
      <c r="E42" s="24"/>
      <c r="F42" s="24">
        <v>50156.24</v>
      </c>
      <c r="G42" s="6">
        <v>0</v>
      </c>
      <c r="H42" s="9"/>
    </row>
    <row r="43" spans="1:8" ht="30" customHeight="1" x14ac:dyDescent="0.2">
      <c r="A43" s="22" t="s">
        <v>15</v>
      </c>
      <c r="B43" s="39" t="s">
        <v>114</v>
      </c>
      <c r="C43" s="24">
        <v>2049.02</v>
      </c>
      <c r="D43" s="24"/>
      <c r="E43" s="24"/>
      <c r="F43" s="24">
        <v>1772.67</v>
      </c>
      <c r="G43" s="6">
        <f t="shared" si="0"/>
        <v>86.513064782188565</v>
      </c>
      <c r="H43" s="9"/>
    </row>
    <row r="44" spans="1:8" ht="30" customHeight="1" x14ac:dyDescent="0.2">
      <c r="A44" s="18">
        <v>34</v>
      </c>
      <c r="B44" s="38" t="s">
        <v>119</v>
      </c>
      <c r="C44" s="20">
        <f>SUM(C45)</f>
        <v>6214.69</v>
      </c>
      <c r="D44" s="20">
        <f>SUM(D45)</f>
        <v>44300</v>
      </c>
      <c r="E44" s="20">
        <f>SUM(E45)</f>
        <v>44300</v>
      </c>
      <c r="F44" s="20">
        <f>SUM(F45)</f>
        <v>48684.99</v>
      </c>
      <c r="G44" s="6">
        <f t="shared" si="0"/>
        <v>783.38565559987705</v>
      </c>
      <c r="H44" s="7">
        <f>F44/E44*100</f>
        <v>109.89839729119639</v>
      </c>
    </row>
    <row r="45" spans="1:8" ht="30" customHeight="1" x14ac:dyDescent="0.2">
      <c r="A45" s="18">
        <v>343</v>
      </c>
      <c r="B45" s="38" t="s">
        <v>120</v>
      </c>
      <c r="C45" s="20">
        <f>SUM(C46:C47)</f>
        <v>6214.69</v>
      </c>
      <c r="D45" s="20">
        <f>'POSEBNI DIO'!F32+'POSEBNI DIO'!F79+'POSEBNI DIO'!F109+'POSEBNI DIO'!F139</f>
        <v>44300</v>
      </c>
      <c r="E45" s="20">
        <f>'POSEBNI DIO'!G32+'POSEBNI DIO'!G79+'POSEBNI DIO'!G109+'POSEBNI DIO'!G139</f>
        <v>44300</v>
      </c>
      <c r="F45" s="20">
        <f>SUM(F46:F47)</f>
        <v>48684.99</v>
      </c>
      <c r="G45" s="6">
        <f>F45/C45*100</f>
        <v>783.38565559987705</v>
      </c>
      <c r="H45" s="7">
        <f>F45/E45*100</f>
        <v>109.89839729119639</v>
      </c>
    </row>
    <row r="46" spans="1:8" ht="30" customHeight="1" x14ac:dyDescent="0.2">
      <c r="A46" s="22" t="s">
        <v>31</v>
      </c>
      <c r="B46" s="39" t="s">
        <v>121</v>
      </c>
      <c r="C46" s="24">
        <v>6184.54</v>
      </c>
      <c r="D46" s="24"/>
      <c r="E46" s="24"/>
      <c r="F46" s="24">
        <v>7257.61</v>
      </c>
      <c r="G46" s="6">
        <f>F46/C46*100</f>
        <v>117.35084581876745</v>
      </c>
      <c r="H46" s="7"/>
    </row>
    <row r="47" spans="1:8" ht="30" customHeight="1" x14ac:dyDescent="0.2">
      <c r="A47" s="22">
        <v>3433</v>
      </c>
      <c r="B47" s="39" t="s">
        <v>221</v>
      </c>
      <c r="C47" s="24">
        <v>30.15</v>
      </c>
      <c r="D47" s="24"/>
      <c r="E47" s="24"/>
      <c r="F47" s="24">
        <v>41427.379999999997</v>
      </c>
      <c r="G47" s="6">
        <f t="shared" si="0"/>
        <v>137404.24543946932</v>
      </c>
      <c r="H47" s="7"/>
    </row>
    <row r="48" spans="1:8" ht="30" customHeight="1" x14ac:dyDescent="0.2">
      <c r="A48" s="50">
        <v>4</v>
      </c>
      <c r="B48" s="54" t="s">
        <v>128</v>
      </c>
      <c r="C48" s="46">
        <f>SUM(C49,C52)</f>
        <v>34392.19</v>
      </c>
      <c r="D48" s="46">
        <f>SUM(D49,D52)</f>
        <v>73475.209999999992</v>
      </c>
      <c r="E48" s="46">
        <f>SUM(E49,E52)</f>
        <v>73475.209999999992</v>
      </c>
      <c r="F48" s="46">
        <f>SUM(F49,F52)</f>
        <v>25016.84</v>
      </c>
      <c r="G48" s="47">
        <f t="shared" si="0"/>
        <v>72.73988658471589</v>
      </c>
      <c r="H48" s="48">
        <f t="shared" ref="H48:H53" si="1">F48/E48*100</f>
        <v>34.048000679412823</v>
      </c>
    </row>
    <row r="49" spans="1:8" ht="30" customHeight="1" x14ac:dyDescent="0.2">
      <c r="A49" s="18">
        <v>41</v>
      </c>
      <c r="B49" s="38" t="s">
        <v>147</v>
      </c>
      <c r="C49" s="20">
        <f>C50</f>
        <v>0</v>
      </c>
      <c r="D49" s="20">
        <f>SUM(D50)</f>
        <v>0</v>
      </c>
      <c r="E49" s="20">
        <f>SUM(E50)</f>
        <v>0</v>
      </c>
      <c r="F49" s="20">
        <f>SUM(F50)</f>
        <v>0</v>
      </c>
      <c r="G49" s="6">
        <v>0</v>
      </c>
      <c r="H49" s="7" t="e">
        <f t="shared" si="1"/>
        <v>#DIV/0!</v>
      </c>
    </row>
    <row r="50" spans="1:8" ht="30" customHeight="1" x14ac:dyDescent="0.2">
      <c r="A50" s="18">
        <v>412</v>
      </c>
      <c r="B50" s="38" t="s">
        <v>222</v>
      </c>
      <c r="C50" s="20">
        <f>C51</f>
        <v>0</v>
      </c>
      <c r="D50" s="20">
        <v>0</v>
      </c>
      <c r="E50" s="20">
        <v>0</v>
      </c>
      <c r="F50" s="20">
        <f>F51</f>
        <v>0</v>
      </c>
      <c r="G50" s="6">
        <v>0</v>
      </c>
      <c r="H50" s="7" t="e">
        <f t="shared" si="1"/>
        <v>#DIV/0!</v>
      </c>
    </row>
    <row r="51" spans="1:8" ht="30" customHeight="1" x14ac:dyDescent="0.2">
      <c r="A51" s="22">
        <v>4126</v>
      </c>
      <c r="B51" s="39" t="s">
        <v>223</v>
      </c>
      <c r="C51" s="24">
        <v>0</v>
      </c>
      <c r="D51" s="24"/>
      <c r="E51" s="24"/>
      <c r="F51" s="24">
        <v>0</v>
      </c>
      <c r="G51" s="6">
        <v>0</v>
      </c>
      <c r="H51" s="7"/>
    </row>
    <row r="52" spans="1:8" ht="30" customHeight="1" x14ac:dyDescent="0.2">
      <c r="A52" s="18">
        <v>42</v>
      </c>
      <c r="B52" s="38" t="s">
        <v>122</v>
      </c>
      <c r="C52" s="20">
        <f>C53+C57</f>
        <v>34392.19</v>
      </c>
      <c r="D52" s="20">
        <f>D53+D57</f>
        <v>73475.209999999992</v>
      </c>
      <c r="E52" s="20">
        <f>E53+E57</f>
        <v>73475.209999999992</v>
      </c>
      <c r="F52" s="20">
        <f>F53+F57</f>
        <v>25016.84</v>
      </c>
      <c r="G52" s="6">
        <f t="shared" si="0"/>
        <v>72.73988658471589</v>
      </c>
      <c r="H52" s="7">
        <f t="shared" si="1"/>
        <v>34.048000679412823</v>
      </c>
    </row>
    <row r="53" spans="1:8" ht="30" customHeight="1" x14ac:dyDescent="0.2">
      <c r="A53" s="18">
        <v>422</v>
      </c>
      <c r="B53" s="38" t="s">
        <v>123</v>
      </c>
      <c r="C53" s="20">
        <f>SUM(C54:C55)</f>
        <v>22836.05</v>
      </c>
      <c r="D53" s="20">
        <f>'POSEBNI DIO'!F84+'POSEBNI DIO'!F214</f>
        <v>55320.21</v>
      </c>
      <c r="E53" s="20">
        <f>'POSEBNI DIO'!G84+'POSEBNI DIO'!G214</f>
        <v>55320.21</v>
      </c>
      <c r="F53" s="20">
        <f>SUM(F54:F56)</f>
        <v>13112.48</v>
      </c>
      <c r="G53" s="6">
        <f t="shared" si="0"/>
        <v>57.420087974934361</v>
      </c>
      <c r="H53" s="7">
        <f t="shared" si="1"/>
        <v>23.702874591401589</v>
      </c>
    </row>
    <row r="54" spans="1:8" ht="30" customHeight="1" x14ac:dyDescent="0.2">
      <c r="A54" s="22" t="s">
        <v>24</v>
      </c>
      <c r="B54" s="39" t="s">
        <v>124</v>
      </c>
      <c r="C54" s="24">
        <v>22836.05</v>
      </c>
      <c r="D54" s="24"/>
      <c r="E54" s="24"/>
      <c r="F54" s="24">
        <v>9504.3799999999992</v>
      </c>
      <c r="G54" s="6">
        <f t="shared" si="0"/>
        <v>41.62007002086613</v>
      </c>
      <c r="H54" s="9"/>
    </row>
    <row r="55" spans="1:8" ht="30" customHeight="1" x14ac:dyDescent="0.2">
      <c r="A55" s="22">
        <v>4222</v>
      </c>
      <c r="B55" s="39" t="s">
        <v>301</v>
      </c>
      <c r="C55" s="24">
        <v>0</v>
      </c>
      <c r="D55" s="24"/>
      <c r="E55" s="24"/>
      <c r="F55" s="24">
        <v>1519.05</v>
      </c>
      <c r="G55" s="6" t="e">
        <f t="shared" ref="G55:G62" si="2">F55/C55*100</f>
        <v>#DIV/0!</v>
      </c>
      <c r="H55" s="9"/>
    </row>
    <row r="56" spans="1:8" ht="30" customHeight="1" x14ac:dyDescent="0.2">
      <c r="A56" s="22">
        <v>4227</v>
      </c>
      <c r="B56" s="39" t="s">
        <v>302</v>
      </c>
      <c r="C56" s="24"/>
      <c r="D56" s="24"/>
      <c r="E56" s="24"/>
      <c r="F56" s="24">
        <v>2089.0500000000002</v>
      </c>
      <c r="G56" s="6"/>
      <c r="H56" s="9"/>
    </row>
    <row r="57" spans="1:8" ht="30" customHeight="1" x14ac:dyDescent="0.2">
      <c r="A57" s="18">
        <v>424</v>
      </c>
      <c r="B57" s="38" t="s">
        <v>129</v>
      </c>
      <c r="C57" s="20">
        <f>C58</f>
        <v>11556.14</v>
      </c>
      <c r="D57" s="20">
        <f>'POSEBNI DIO'!F89+'POSEBNI DIO'!F182+'POSEBNI DIO'!F197+'POSEBNI DIO'!F221</f>
        <v>18155</v>
      </c>
      <c r="E57" s="20">
        <f>'POSEBNI DIO'!G89+'POSEBNI DIO'!G182+'POSEBNI DIO'!G197+'POSEBNI DIO'!G221</f>
        <v>18155</v>
      </c>
      <c r="F57" s="20">
        <f>F58</f>
        <v>11904.36</v>
      </c>
      <c r="G57" s="6">
        <f t="shared" si="2"/>
        <v>103.0132899047606</v>
      </c>
      <c r="H57" s="7">
        <f>F57/E57*100</f>
        <v>65.570696777747187</v>
      </c>
    </row>
    <row r="58" spans="1:8" ht="30" customHeight="1" x14ac:dyDescent="0.2">
      <c r="A58" s="22">
        <v>4241</v>
      </c>
      <c r="B58" s="39" t="s">
        <v>125</v>
      </c>
      <c r="C58" s="43">
        <v>11556.14</v>
      </c>
      <c r="D58" s="24"/>
      <c r="E58" s="24"/>
      <c r="F58" s="24">
        <v>11904.36</v>
      </c>
      <c r="G58" s="6">
        <f t="shared" si="2"/>
        <v>103.0132899047606</v>
      </c>
      <c r="H58" s="7"/>
    </row>
    <row r="59" spans="1:8" s="21" customFormat="1" ht="30" customHeight="1" x14ac:dyDescent="0.2">
      <c r="A59" s="137">
        <v>5</v>
      </c>
      <c r="B59" s="132" t="s">
        <v>192</v>
      </c>
      <c r="C59" s="49">
        <f>C60</f>
        <v>0</v>
      </c>
      <c r="D59" s="46">
        <f t="shared" ref="D59:F60" si="3">D60</f>
        <v>0</v>
      </c>
      <c r="E59" s="46">
        <f t="shared" si="3"/>
        <v>0</v>
      </c>
      <c r="F59" s="46">
        <f t="shared" si="3"/>
        <v>0</v>
      </c>
      <c r="G59" s="47">
        <v>0</v>
      </c>
      <c r="H59" s="48">
        <v>0</v>
      </c>
    </row>
    <row r="60" spans="1:8" s="21" customFormat="1" ht="30" customHeight="1" x14ac:dyDescent="0.2">
      <c r="A60" s="138">
        <v>54</v>
      </c>
      <c r="B60" s="134" t="s">
        <v>193</v>
      </c>
      <c r="C60" s="45">
        <f>C61</f>
        <v>0</v>
      </c>
      <c r="D60" s="20">
        <f t="shared" si="3"/>
        <v>0</v>
      </c>
      <c r="E60" s="20">
        <f t="shared" si="3"/>
        <v>0</v>
      </c>
      <c r="F60" s="20">
        <f t="shared" si="3"/>
        <v>0</v>
      </c>
      <c r="G60" s="6">
        <v>0</v>
      </c>
      <c r="H60" s="7">
        <v>0</v>
      </c>
    </row>
    <row r="61" spans="1:8" ht="30" customHeight="1" x14ac:dyDescent="0.2">
      <c r="A61" s="139">
        <v>544</v>
      </c>
      <c r="B61" s="136" t="s">
        <v>194</v>
      </c>
      <c r="C61" s="43">
        <v>0</v>
      </c>
      <c r="D61" s="24"/>
      <c r="E61" s="24"/>
      <c r="F61" s="24"/>
      <c r="G61" s="6">
        <v>0</v>
      </c>
      <c r="H61" s="7"/>
    </row>
    <row r="62" spans="1:8" ht="30" customHeight="1" x14ac:dyDescent="0.2">
      <c r="A62" s="55" t="s">
        <v>126</v>
      </c>
      <c r="B62" s="56"/>
      <c r="C62" s="46">
        <f>SUM(C48,C4,C59)</f>
        <v>5509483.3200000012</v>
      </c>
      <c r="D62" s="46">
        <f>SUM(D48,D4,D59)</f>
        <v>6181810.7200000007</v>
      </c>
      <c r="E62" s="46">
        <f>SUM(E48,E4,E59)</f>
        <v>6181810.7200000007</v>
      </c>
      <c r="F62" s="46">
        <f>SUM(F48,F4,F59)</f>
        <v>6241599.6300000008</v>
      </c>
      <c r="G62" s="47">
        <f t="shared" si="2"/>
        <v>113.28829342930109</v>
      </c>
      <c r="H62" s="48">
        <f>F62/E62*100</f>
        <v>100.96717471155441</v>
      </c>
    </row>
    <row r="63" spans="1:8" ht="19.5" customHeight="1" x14ac:dyDescent="0.2">
      <c r="A63" s="93"/>
      <c r="B63" s="94"/>
      <c r="C63" s="95"/>
      <c r="D63" s="95"/>
      <c r="E63" s="95"/>
      <c r="F63" s="95"/>
      <c r="G63" s="96"/>
      <c r="H63" s="27"/>
    </row>
    <row r="64" spans="1:8" ht="20.25" customHeight="1" x14ac:dyDescent="0.2">
      <c r="A64" s="161" t="s">
        <v>148</v>
      </c>
      <c r="B64" s="161"/>
      <c r="C64" s="161"/>
      <c r="D64" s="161"/>
      <c r="E64" s="161"/>
      <c r="F64" s="161"/>
      <c r="G64" s="161"/>
      <c r="H64" s="161"/>
    </row>
    <row r="65" spans="1:8" ht="44.25" customHeight="1" x14ac:dyDescent="0.2">
      <c r="A65" s="14" t="s">
        <v>196</v>
      </c>
      <c r="B65" s="15" t="s">
        <v>197</v>
      </c>
      <c r="C65" s="16" t="s">
        <v>198</v>
      </c>
      <c r="D65" s="17" t="s">
        <v>204</v>
      </c>
      <c r="E65" s="17" t="s">
        <v>205</v>
      </c>
      <c r="F65" s="17" t="s">
        <v>206</v>
      </c>
      <c r="G65" s="4" t="s">
        <v>71</v>
      </c>
      <c r="H65" s="5" t="s">
        <v>71</v>
      </c>
    </row>
    <row r="66" spans="1:8" s="116" customFormat="1" ht="11.25" customHeight="1" x14ac:dyDescent="0.2">
      <c r="A66" s="167">
        <v>1</v>
      </c>
      <c r="B66" s="167"/>
      <c r="C66" s="115">
        <v>2</v>
      </c>
      <c r="D66" s="114">
        <v>3</v>
      </c>
      <c r="E66" s="114">
        <v>4</v>
      </c>
      <c r="F66" s="114">
        <v>5</v>
      </c>
      <c r="G66" s="114" t="s">
        <v>72</v>
      </c>
      <c r="H66" s="111" t="s">
        <v>73</v>
      </c>
    </row>
    <row r="67" spans="1:8" ht="20.25" customHeight="1" x14ac:dyDescent="0.2">
      <c r="A67" s="30">
        <v>1</v>
      </c>
      <c r="B67" s="30" t="s">
        <v>140</v>
      </c>
      <c r="C67" s="25">
        <f>'POSEBNI DIO'!E6+'POSEBNI DIO'!E35+'POSEBNI DIO'!E112+'POSEBNI DIO'!E117+'POSEBNI DIO'!E153</f>
        <v>530883.15999999992</v>
      </c>
      <c r="D67" s="25">
        <v>595442.52</v>
      </c>
      <c r="E67" s="25">
        <f>D67</f>
        <v>595442.52</v>
      </c>
      <c r="F67" s="25">
        <f>'POSEBNI DIO'!H6+'POSEBNI DIO'!H35+'POSEBNI DIO'!H112+'POSEBNI DIO'!H236+'POSEBNI DIO'!H153</f>
        <v>573185.59</v>
      </c>
      <c r="G67" s="7">
        <f t="shared" ref="G67:G72" si="4">F67/C67*100</f>
        <v>107.96831265094188</v>
      </c>
      <c r="H67" s="7">
        <f t="shared" ref="H67:H72" si="5">F67/E67*100</f>
        <v>96.26211947376548</v>
      </c>
    </row>
    <row r="68" spans="1:8" ht="20.25" customHeight="1" x14ac:dyDescent="0.2">
      <c r="A68" s="30">
        <v>2</v>
      </c>
      <c r="B68" s="30" t="s">
        <v>144</v>
      </c>
      <c r="C68" s="25">
        <f>'POSEBNI DIO'!E51+'POSEBNI DIO'!E62+'POSEBNI DIO'!E63+'POSEBNI DIO'!E64+'POSEBNI DIO'!E69+'POSEBNI DIO'!E75+'POSEBNI DIO'!E77+'POSEBNI DIO'!E80+'POSEBNI DIO'!E91+'POSEBNI DIO'!E215</f>
        <v>31258.11</v>
      </c>
      <c r="D68" s="25">
        <v>49120.21</v>
      </c>
      <c r="E68" s="25">
        <v>49120.21</v>
      </c>
      <c r="F68" s="25">
        <f>'POSEBNI DIO'!H59+'POSEBNI DIO'!H62+'POSEBNI DIO'!H63+'POSEBNI DIO'!H64+'POSEBNI DIO'!H69+'POSEBNI DIO'!H71+'POSEBNI DIO'!H75+'POSEBNI DIO'!H86+'POSEBNI DIO'!H87+'POSEBNI DIO'!H88+'POSEBNI DIO'!H91</f>
        <v>40852.570000000007</v>
      </c>
      <c r="G68" s="7">
        <f t="shared" si="4"/>
        <v>130.69430621365146</v>
      </c>
      <c r="H68" s="7">
        <f t="shared" si="5"/>
        <v>83.168557300549011</v>
      </c>
    </row>
    <row r="69" spans="1:8" ht="20.25" customHeight="1" x14ac:dyDescent="0.2">
      <c r="A69" s="30">
        <v>3</v>
      </c>
      <c r="B69" s="30" t="s">
        <v>141</v>
      </c>
      <c r="C69" s="25">
        <v>0</v>
      </c>
      <c r="D69" s="25">
        <v>0</v>
      </c>
      <c r="E69" s="25">
        <v>0</v>
      </c>
      <c r="F69" s="25">
        <v>0</v>
      </c>
      <c r="G69" s="7" t="e">
        <f t="shared" si="4"/>
        <v>#DIV/0!</v>
      </c>
      <c r="H69" s="7" t="e">
        <f t="shared" si="5"/>
        <v>#DIV/0!</v>
      </c>
    </row>
    <row r="70" spans="1:8" ht="20.25" customHeight="1" x14ac:dyDescent="0.2">
      <c r="A70" s="30">
        <v>4</v>
      </c>
      <c r="B70" s="30" t="s">
        <v>142</v>
      </c>
      <c r="C70" s="25">
        <f>'POSEBNI DIO'!E58+'POSEBNI DIO'!E65+'POSEBNI DIO'!E72+'POSEBNI DIO'!E85+'POSEBNI DIO'!E90+'POSEBNI DIO'!E145</f>
        <v>26267.53</v>
      </c>
      <c r="D70" s="25">
        <v>42808.17</v>
      </c>
      <c r="E70" s="25">
        <v>42808.17</v>
      </c>
      <c r="F70" s="25">
        <f>'POSEBNI DIO'!H58+'POSEBNI DIO'!H65+'POSEBNI DIO'!H67+'POSEBNI DIO'!H68+'POSEBNI DIO'!H72+'POSEBNI DIO'!H85+'POSEBNI DIO'!H90+'POSEBNI DIO'!H145</f>
        <v>14408.92</v>
      </c>
      <c r="G70" s="7">
        <f t="shared" si="4"/>
        <v>54.854491457704626</v>
      </c>
      <c r="H70" s="7">
        <f t="shared" si="5"/>
        <v>33.659275787776025</v>
      </c>
    </row>
    <row r="71" spans="1:8" ht="20.25" customHeight="1" x14ac:dyDescent="0.2">
      <c r="A71" s="30">
        <v>5</v>
      </c>
      <c r="B71" s="30" t="s">
        <v>143</v>
      </c>
      <c r="C71" s="25">
        <f>'POSEBNI DIO'!E93+'POSEBNI DIO'!E126+'POSEBNI DIO'!E131+'POSEBNI DIO'!E152+'POSEBNI DIO'!E172+'POSEBNI DIO'!E174+'POSEBNI DIO'!E184+'POSEBNI DIO'!E224+'POSEBNI DIO'!E226</f>
        <v>4921074.5200000005</v>
      </c>
      <c r="D71" s="25">
        <v>5494439.8200000003</v>
      </c>
      <c r="E71" s="25">
        <f>D71</f>
        <v>5494439.8200000003</v>
      </c>
      <c r="F71" s="25">
        <f>'POSEBNI DIO'!H92+'POSEBNI DIO'!H122+'POSEBNI DIO'!H148+'POSEBNI DIO'!H168+ 'POSEBNI DIO'!H174+'POSEBNI DIO'!H184+'POSEBNI DIO'!H224+'POSEBNI DIO'!H226+'POSEBNI DIO'!H222+'POSEBNI DIO'!H199</f>
        <v>5613152.5500000007</v>
      </c>
      <c r="G71" s="7">
        <f t="shared" si="4"/>
        <v>114.06355516843504</v>
      </c>
      <c r="H71" s="7">
        <f t="shared" si="5"/>
        <v>102.16059751110352</v>
      </c>
    </row>
    <row r="72" spans="1:8" ht="20.25" customHeight="1" x14ac:dyDescent="0.2">
      <c r="A72" s="30"/>
      <c r="B72" s="31" t="s">
        <v>145</v>
      </c>
      <c r="C72" s="25">
        <f>SUM(C67:C71)</f>
        <v>5509483.3200000003</v>
      </c>
      <c r="D72" s="32">
        <f>SUM(D67:D71)</f>
        <v>6181810.7200000007</v>
      </c>
      <c r="E72" s="32">
        <f>SUM(E67:E71)</f>
        <v>6181810.7200000007</v>
      </c>
      <c r="F72" s="32">
        <f>SUM(F67:F71)</f>
        <v>6241599.6300000008</v>
      </c>
      <c r="G72" s="7">
        <f t="shared" si="4"/>
        <v>113.28829342930111</v>
      </c>
      <c r="H72" s="7">
        <f t="shared" si="5"/>
        <v>100.96717471155441</v>
      </c>
    </row>
    <row r="73" spans="1:8" ht="23.25" customHeight="1" x14ac:dyDescent="0.2">
      <c r="A73" s="93"/>
      <c r="B73" s="94"/>
      <c r="C73" s="95"/>
      <c r="D73" s="95"/>
      <c r="E73" s="95"/>
      <c r="F73" s="95"/>
      <c r="G73" s="96"/>
      <c r="H73" s="27"/>
    </row>
    <row r="74" spans="1:8" ht="12.75" customHeight="1" x14ac:dyDescent="0.2">
      <c r="A74" s="3" t="s">
        <v>299</v>
      </c>
      <c r="B74" s="94"/>
      <c r="C74" s="95"/>
      <c r="D74" s="95"/>
      <c r="E74" s="95"/>
      <c r="F74" s="3" t="s">
        <v>316</v>
      </c>
      <c r="G74" s="96"/>
      <c r="H74" s="27"/>
    </row>
    <row r="75" spans="1:8" ht="12.75" customHeight="1" x14ac:dyDescent="0.2">
      <c r="A75" s="3" t="s">
        <v>287</v>
      </c>
      <c r="B75" s="94"/>
      <c r="C75" s="95"/>
      <c r="D75" s="95"/>
      <c r="E75" s="95"/>
      <c r="F75" s="3"/>
      <c r="G75" s="96"/>
      <c r="H75" s="27"/>
    </row>
    <row r="76" spans="1:8" ht="12.75" customHeight="1" x14ac:dyDescent="0.2">
      <c r="A76" s="3" t="s">
        <v>268</v>
      </c>
      <c r="B76" s="34"/>
      <c r="C76" s="35"/>
      <c r="D76" s="35"/>
      <c r="E76" s="35"/>
      <c r="F76" s="168" t="s">
        <v>317</v>
      </c>
      <c r="G76" s="168"/>
      <c r="H76" s="36"/>
    </row>
  </sheetData>
  <mergeCells count="5">
    <mergeCell ref="A1:H1"/>
    <mergeCell ref="A3:B3"/>
    <mergeCell ref="A64:H64"/>
    <mergeCell ref="A66:B66"/>
    <mergeCell ref="F76:G76"/>
  </mergeCells>
  <pageMargins left="0.7" right="0.7" top="0.75" bottom="0.75" header="0.3" footer="0.3"/>
  <pageSetup paperSize="9" scale="56" fitToHeight="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6"/>
  <sheetViews>
    <sheetView showGridLines="0" topLeftCell="A250" zoomScaleNormal="100" workbookViewId="0">
      <selection activeCell="D255" sqref="D255"/>
    </sheetView>
  </sheetViews>
  <sheetFormatPr defaultColWidth="8.85546875" defaultRowHeight="27" customHeight="1" x14ac:dyDescent="0.2"/>
  <cols>
    <col min="1" max="1" width="9.42578125" style="76" customWidth="1"/>
    <col min="2" max="2" width="13.140625" style="76" customWidth="1"/>
    <col min="3" max="3" width="47.42578125" style="76" customWidth="1"/>
    <col min="4" max="4" width="15.140625" style="76" customWidth="1"/>
    <col min="5" max="5" width="11.7109375" style="77" customWidth="1"/>
    <col min="6" max="6" width="11.85546875" style="77" customWidth="1"/>
    <col min="7" max="7" width="14.7109375" style="77" customWidth="1"/>
    <col min="8" max="8" width="12.7109375" style="77" customWidth="1"/>
    <col min="9" max="10" width="11.7109375" style="60" customWidth="1"/>
    <col min="11" max="13" width="11.140625" style="57" customWidth="1"/>
    <col min="14" max="16384" width="8.85546875" style="57"/>
  </cols>
  <sheetData>
    <row r="1" spans="1:11" ht="30" customHeight="1" x14ac:dyDescent="0.2">
      <c r="A1" s="173" t="s">
        <v>200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s="60" customFormat="1" ht="27" customHeight="1" x14ac:dyDescent="0.2">
      <c r="A2" s="58"/>
      <c r="B2" s="169" t="s">
        <v>0</v>
      </c>
      <c r="C2" s="170"/>
      <c r="D2" s="58" t="s">
        <v>64</v>
      </c>
      <c r="E2" s="78" t="s">
        <v>1</v>
      </c>
      <c r="F2" s="78" t="s">
        <v>201</v>
      </c>
      <c r="G2" s="78" t="s">
        <v>202</v>
      </c>
      <c r="H2" s="78" t="s">
        <v>203</v>
      </c>
      <c r="I2" s="58" t="s">
        <v>66</v>
      </c>
      <c r="J2" s="58" t="s">
        <v>67</v>
      </c>
    </row>
    <row r="3" spans="1:11" s="121" customFormat="1" ht="11.25" customHeight="1" x14ac:dyDescent="0.2">
      <c r="A3" s="141"/>
      <c r="B3" s="171" t="s">
        <v>2</v>
      </c>
      <c r="C3" s="172"/>
      <c r="D3" s="118"/>
      <c r="E3" s="119">
        <v>2</v>
      </c>
      <c r="F3" s="119">
        <v>3</v>
      </c>
      <c r="G3" s="119">
        <v>4</v>
      </c>
      <c r="H3" s="119">
        <v>5</v>
      </c>
      <c r="I3" s="118" t="s">
        <v>65</v>
      </c>
      <c r="J3" s="118" t="s">
        <v>68</v>
      </c>
      <c r="K3" s="120"/>
    </row>
    <row r="4" spans="1:11" s="64" customFormat="1" ht="27" customHeight="1" x14ac:dyDescent="0.2">
      <c r="A4" s="142"/>
      <c r="B4" s="61"/>
      <c r="C4" s="61" t="s">
        <v>285</v>
      </c>
      <c r="D4" s="61"/>
      <c r="E4" s="62">
        <f>SUM(E5,E111,E173,E199,E210,E226,E236)</f>
        <v>5509483.3200000003</v>
      </c>
      <c r="F4" s="62">
        <f>SUM(F5,F111,F173,F199,F210,F226,F236)</f>
        <v>6181810.7199999997</v>
      </c>
      <c r="G4" s="62">
        <f>SUM(G5,G111,G173,G199,G210,G226,G236)</f>
        <v>6181810.7199999997</v>
      </c>
      <c r="H4" s="62">
        <f>SUM(H5,H111,H173,H199,H210,H226,H236)</f>
        <v>6241599.6300000008</v>
      </c>
      <c r="I4" s="63">
        <f>H4/E4*100</f>
        <v>113.28829342930111</v>
      </c>
      <c r="J4" s="63">
        <f t="shared" ref="J4:J9" si="0">H4/G4*100</f>
        <v>100.96717471155443</v>
      </c>
    </row>
    <row r="5" spans="1:11" ht="27" customHeight="1" x14ac:dyDescent="0.2">
      <c r="A5" s="65">
        <v>2201</v>
      </c>
      <c r="B5" s="66" t="s">
        <v>3</v>
      </c>
      <c r="C5" s="65" t="s">
        <v>224</v>
      </c>
      <c r="D5" s="66"/>
      <c r="E5" s="59">
        <f>SUM(E6,E35,E49,E92)</f>
        <v>5209861.68</v>
      </c>
      <c r="F5" s="59">
        <f>SUM(F6,F35,F49,F92)</f>
        <v>5932641.9699999997</v>
      </c>
      <c r="G5" s="59">
        <f>SUM(G6,G35,G49,G92)</f>
        <v>5932641.9699999997</v>
      </c>
      <c r="H5" s="59">
        <f>SUM(H6,H35,H49,H92)</f>
        <v>5994431.3800000008</v>
      </c>
      <c r="I5" s="63">
        <f>H5/E5*100</f>
        <v>115.05931919482364</v>
      </c>
      <c r="J5" s="63">
        <f t="shared" si="0"/>
        <v>101.04151590998507</v>
      </c>
    </row>
    <row r="6" spans="1:11" ht="27" customHeight="1" x14ac:dyDescent="0.2">
      <c r="A6" s="140" t="s">
        <v>225</v>
      </c>
      <c r="B6" s="68" t="s">
        <v>4</v>
      </c>
      <c r="C6" s="140" t="s">
        <v>226</v>
      </c>
      <c r="D6" s="68"/>
      <c r="E6" s="69">
        <f>E7</f>
        <v>204740.88</v>
      </c>
      <c r="F6" s="69">
        <f>F7</f>
        <v>203840.88</v>
      </c>
      <c r="G6" s="69">
        <f>G7</f>
        <v>203840.88</v>
      </c>
      <c r="H6" s="69">
        <f>H7</f>
        <v>203840.88</v>
      </c>
      <c r="I6" s="63">
        <f t="shared" ref="I6:I53" si="1">H6/E6*100</f>
        <v>99.560419980611599</v>
      </c>
      <c r="J6" s="63">
        <f t="shared" si="0"/>
        <v>100</v>
      </c>
    </row>
    <row r="7" spans="1:11" ht="27" customHeight="1" x14ac:dyDescent="0.2">
      <c r="A7" s="68"/>
      <c r="B7" s="140">
        <v>3</v>
      </c>
      <c r="C7" s="140" t="s">
        <v>150</v>
      </c>
      <c r="D7" s="68"/>
      <c r="E7" s="69">
        <f>SUM(E8,E31)</f>
        <v>204740.88</v>
      </c>
      <c r="F7" s="69">
        <f>SUM(F8,F31)</f>
        <v>203840.88</v>
      </c>
      <c r="G7" s="69">
        <f>SUM(G8,G31)</f>
        <v>203840.88</v>
      </c>
      <c r="H7" s="69">
        <f>SUM(H8,H31)</f>
        <v>203840.88</v>
      </c>
      <c r="I7" s="63">
        <f t="shared" si="1"/>
        <v>99.560419980611599</v>
      </c>
      <c r="J7" s="63">
        <f t="shared" si="0"/>
        <v>100</v>
      </c>
    </row>
    <row r="8" spans="1:11" ht="27" customHeight="1" x14ac:dyDescent="0.2">
      <c r="A8" s="68"/>
      <c r="B8" s="140">
        <v>32</v>
      </c>
      <c r="C8" s="140" t="s">
        <v>149</v>
      </c>
      <c r="D8" s="68"/>
      <c r="E8" s="69">
        <f>SUM(E9,E12,E18,E26)</f>
        <v>198556.34</v>
      </c>
      <c r="F8" s="69">
        <f>SUM(F9,F12,F18,F26)</f>
        <v>197540.88</v>
      </c>
      <c r="G8" s="69">
        <f>SUM(G9,G12,G18,G26)</f>
        <v>197540.88</v>
      </c>
      <c r="H8" s="69">
        <f>SUM(H9,H12,H18,H26)</f>
        <v>196583.27000000002</v>
      </c>
      <c r="I8" s="63">
        <f t="shared" si="1"/>
        <v>99.00629211839825</v>
      </c>
      <c r="J8" s="63">
        <f t="shared" si="0"/>
        <v>99.515234517533784</v>
      </c>
    </row>
    <row r="9" spans="1:11" ht="27" customHeight="1" x14ac:dyDescent="0.2">
      <c r="A9" s="68"/>
      <c r="B9" s="140" t="s">
        <v>6</v>
      </c>
      <c r="C9" s="140" t="s">
        <v>7</v>
      </c>
      <c r="D9" s="68"/>
      <c r="E9" s="69">
        <f>SUM(E10:E11)</f>
        <v>11251.76</v>
      </c>
      <c r="F9" s="70">
        <v>18000</v>
      </c>
      <c r="G9" s="70">
        <v>18000</v>
      </c>
      <c r="H9" s="69">
        <f>SUM(H10:H11)</f>
        <v>11409.2</v>
      </c>
      <c r="I9" s="63">
        <f t="shared" si="1"/>
        <v>101.39924776212787</v>
      </c>
      <c r="J9" s="63">
        <f t="shared" si="0"/>
        <v>63.384444444444441</v>
      </c>
    </row>
    <row r="10" spans="1:11" ht="27" customHeight="1" x14ac:dyDescent="0.2">
      <c r="A10" s="143"/>
      <c r="B10" s="143" t="s">
        <v>9</v>
      </c>
      <c r="C10" s="143" t="s">
        <v>10</v>
      </c>
      <c r="D10" s="71">
        <v>48007</v>
      </c>
      <c r="E10" s="70">
        <v>5251.76</v>
      </c>
      <c r="F10" s="72"/>
      <c r="G10" s="72"/>
      <c r="H10" s="72">
        <v>9144.2000000000007</v>
      </c>
      <c r="I10" s="73">
        <f t="shared" si="1"/>
        <v>174.11686748823251</v>
      </c>
      <c r="J10" s="73"/>
    </row>
    <row r="11" spans="1:11" ht="27" customHeight="1" x14ac:dyDescent="0.2">
      <c r="A11" s="143"/>
      <c r="B11" s="143" t="s">
        <v>33</v>
      </c>
      <c r="C11" s="143" t="s">
        <v>34</v>
      </c>
      <c r="D11" s="71">
        <v>48007</v>
      </c>
      <c r="E11" s="70">
        <v>6000</v>
      </c>
      <c r="F11" s="72"/>
      <c r="G11" s="72"/>
      <c r="H11" s="72">
        <v>2265</v>
      </c>
      <c r="I11" s="73">
        <f t="shared" si="1"/>
        <v>37.75</v>
      </c>
      <c r="J11" s="73"/>
    </row>
    <row r="12" spans="1:11" ht="27" customHeight="1" x14ac:dyDescent="0.2">
      <c r="A12" s="68"/>
      <c r="B12" s="140" t="s">
        <v>35</v>
      </c>
      <c r="C12" s="140" t="s">
        <v>36</v>
      </c>
      <c r="D12" s="68"/>
      <c r="E12" s="69">
        <f>SUM(E13:E17)</f>
        <v>103803.45999999999</v>
      </c>
      <c r="F12" s="72">
        <v>94590.88</v>
      </c>
      <c r="G12" s="72">
        <v>94590.88</v>
      </c>
      <c r="H12" s="74">
        <f>SUM(H13:H17)</f>
        <v>94376.41</v>
      </c>
      <c r="I12" s="75">
        <f t="shared" si="1"/>
        <v>90.918366304938203</v>
      </c>
      <c r="J12" s="75">
        <f>H12/G12*100</f>
        <v>99.773265667895245</v>
      </c>
    </row>
    <row r="13" spans="1:11" ht="27" customHeight="1" x14ac:dyDescent="0.2">
      <c r="A13" s="143"/>
      <c r="B13" s="143" t="s">
        <v>46</v>
      </c>
      <c r="C13" s="143" t="s">
        <v>47</v>
      </c>
      <c r="D13" s="71">
        <v>48007</v>
      </c>
      <c r="E13" s="70">
        <v>68009.679999999993</v>
      </c>
      <c r="F13" s="72"/>
      <c r="G13" s="72"/>
      <c r="H13" s="72">
        <v>48197.34</v>
      </c>
      <c r="I13" s="73">
        <f t="shared" si="1"/>
        <v>70.868352858004926</v>
      </c>
      <c r="J13" s="73"/>
    </row>
    <row r="14" spans="1:11" ht="27" customHeight="1" x14ac:dyDescent="0.2">
      <c r="A14" s="143"/>
      <c r="B14" s="143">
        <v>3222</v>
      </c>
      <c r="C14" s="143" t="s">
        <v>58</v>
      </c>
      <c r="D14" s="71">
        <v>48007</v>
      </c>
      <c r="E14" s="70">
        <v>0</v>
      </c>
      <c r="F14" s="72"/>
      <c r="G14" s="72"/>
      <c r="H14" s="72">
        <v>0</v>
      </c>
      <c r="I14" s="73">
        <v>0</v>
      </c>
      <c r="J14" s="73"/>
    </row>
    <row r="15" spans="1:11" ht="27" customHeight="1" x14ac:dyDescent="0.2">
      <c r="A15" s="143"/>
      <c r="B15" s="143" t="s">
        <v>48</v>
      </c>
      <c r="C15" s="143" t="s">
        <v>49</v>
      </c>
      <c r="D15" s="71">
        <v>48007</v>
      </c>
      <c r="E15" s="70">
        <v>8804.58</v>
      </c>
      <c r="F15" s="72"/>
      <c r="G15" s="72"/>
      <c r="H15" s="72">
        <v>15543.55</v>
      </c>
      <c r="I15" s="73">
        <f t="shared" si="1"/>
        <v>176.53936928280507</v>
      </c>
      <c r="J15" s="73"/>
    </row>
    <row r="16" spans="1:11" ht="27" customHeight="1" x14ac:dyDescent="0.2">
      <c r="A16" s="143"/>
      <c r="B16" s="143" t="s">
        <v>50</v>
      </c>
      <c r="C16" s="143" t="s">
        <v>51</v>
      </c>
      <c r="D16" s="71">
        <v>48007</v>
      </c>
      <c r="E16" s="70">
        <v>26189.200000000001</v>
      </c>
      <c r="F16" s="72"/>
      <c r="G16" s="72"/>
      <c r="H16" s="72">
        <v>28809.22</v>
      </c>
      <c r="I16" s="73">
        <f t="shared" si="1"/>
        <v>110.00420020466453</v>
      </c>
      <c r="J16" s="73"/>
    </row>
    <row r="17" spans="1:10" ht="27" customHeight="1" x14ac:dyDescent="0.2">
      <c r="A17" s="143"/>
      <c r="B17" s="143" t="s">
        <v>37</v>
      </c>
      <c r="C17" s="143" t="s">
        <v>38</v>
      </c>
      <c r="D17" s="71">
        <v>48007</v>
      </c>
      <c r="E17" s="70">
        <v>800</v>
      </c>
      <c r="F17" s="72"/>
      <c r="G17" s="72"/>
      <c r="H17" s="72">
        <v>1826.3</v>
      </c>
      <c r="I17" s="73">
        <v>0</v>
      </c>
      <c r="J17" s="73"/>
    </row>
    <row r="18" spans="1:10" ht="27" customHeight="1" x14ac:dyDescent="0.2">
      <c r="A18" s="68"/>
      <c r="B18" s="140" t="s">
        <v>13</v>
      </c>
      <c r="C18" s="140" t="s">
        <v>14</v>
      </c>
      <c r="D18" s="68"/>
      <c r="E18" s="69">
        <f>SUM(E19:E25)</f>
        <v>77080.61</v>
      </c>
      <c r="F18" s="72">
        <v>80600</v>
      </c>
      <c r="G18" s="72">
        <v>80600</v>
      </c>
      <c r="H18" s="74">
        <f>SUM(H19:H25)</f>
        <v>85617.49</v>
      </c>
      <c r="I18" s="75">
        <f t="shared" si="1"/>
        <v>111.07526263738703</v>
      </c>
      <c r="J18" s="75">
        <f>H18/G18*100</f>
        <v>106.22517369727046</v>
      </c>
    </row>
    <row r="19" spans="1:10" ht="27" customHeight="1" x14ac:dyDescent="0.2">
      <c r="A19" s="143"/>
      <c r="B19" s="143" t="s">
        <v>52</v>
      </c>
      <c r="C19" s="143" t="s">
        <v>53</v>
      </c>
      <c r="D19" s="71">
        <v>48007</v>
      </c>
      <c r="E19" s="70">
        <v>12869.18</v>
      </c>
      <c r="F19" s="72"/>
      <c r="G19" s="72"/>
      <c r="H19" s="72">
        <v>12782.9</v>
      </c>
      <c r="I19" s="73">
        <f t="shared" si="1"/>
        <v>99.329561013211404</v>
      </c>
      <c r="J19" s="73"/>
    </row>
    <row r="20" spans="1:10" ht="27" customHeight="1" x14ac:dyDescent="0.2">
      <c r="A20" s="143"/>
      <c r="B20" s="143" t="s">
        <v>20</v>
      </c>
      <c r="C20" s="143" t="s">
        <v>21</v>
      </c>
      <c r="D20" s="71">
        <v>48007</v>
      </c>
      <c r="E20" s="70">
        <v>13683.79</v>
      </c>
      <c r="F20" s="72"/>
      <c r="G20" s="72"/>
      <c r="H20" s="72">
        <v>23484.35</v>
      </c>
      <c r="I20" s="73">
        <f t="shared" si="1"/>
        <v>171.62167791233273</v>
      </c>
      <c r="J20" s="73"/>
    </row>
    <row r="21" spans="1:10" ht="27" customHeight="1" x14ac:dyDescent="0.2">
      <c r="A21" s="143"/>
      <c r="B21" s="143" t="s">
        <v>42</v>
      </c>
      <c r="C21" s="143" t="s">
        <v>54</v>
      </c>
      <c r="D21" s="71">
        <v>48007</v>
      </c>
      <c r="E21" s="70">
        <v>21750.73</v>
      </c>
      <c r="F21" s="72"/>
      <c r="G21" s="72"/>
      <c r="H21" s="72">
        <v>23116.240000000002</v>
      </c>
      <c r="I21" s="73">
        <f t="shared" si="1"/>
        <v>106.27799618679465</v>
      </c>
      <c r="J21" s="73"/>
    </row>
    <row r="22" spans="1:10" ht="27" customHeight="1" x14ac:dyDescent="0.2">
      <c r="A22" s="143"/>
      <c r="B22" s="143">
        <v>3235</v>
      </c>
      <c r="C22" s="143" t="s">
        <v>227</v>
      </c>
      <c r="D22" s="71">
        <v>48007</v>
      </c>
      <c r="E22" s="70">
        <v>4050</v>
      </c>
      <c r="F22" s="72"/>
      <c r="G22" s="72"/>
      <c r="H22" s="72">
        <v>4550</v>
      </c>
      <c r="I22" s="73">
        <v>0</v>
      </c>
      <c r="J22" s="73"/>
    </row>
    <row r="23" spans="1:10" ht="27" customHeight="1" x14ac:dyDescent="0.2">
      <c r="A23" s="143"/>
      <c r="B23" s="143" t="s">
        <v>16</v>
      </c>
      <c r="C23" s="143" t="s">
        <v>17</v>
      </c>
      <c r="D23" s="71">
        <v>48007</v>
      </c>
      <c r="E23" s="70">
        <v>0</v>
      </c>
      <c r="F23" s="72"/>
      <c r="G23" s="72"/>
      <c r="H23" s="72">
        <v>1625</v>
      </c>
      <c r="I23" s="73" t="e">
        <f t="shared" si="1"/>
        <v>#DIV/0!</v>
      </c>
      <c r="J23" s="73"/>
    </row>
    <row r="24" spans="1:10" ht="27" customHeight="1" x14ac:dyDescent="0.2">
      <c r="A24" s="143"/>
      <c r="B24" s="143" t="s">
        <v>26</v>
      </c>
      <c r="C24" s="143" t="s">
        <v>27</v>
      </c>
      <c r="D24" s="71">
        <v>48007</v>
      </c>
      <c r="E24" s="70">
        <v>5175</v>
      </c>
      <c r="F24" s="72"/>
      <c r="G24" s="72"/>
      <c r="H24" s="72">
        <v>5175</v>
      </c>
      <c r="I24" s="73">
        <f t="shared" si="1"/>
        <v>100</v>
      </c>
      <c r="J24" s="73"/>
    </row>
    <row r="25" spans="1:10" ht="27" customHeight="1" x14ac:dyDescent="0.2">
      <c r="A25" s="143"/>
      <c r="B25" s="143" t="s">
        <v>18</v>
      </c>
      <c r="C25" s="143" t="s">
        <v>19</v>
      </c>
      <c r="D25" s="71">
        <v>48007</v>
      </c>
      <c r="E25" s="70">
        <v>19551.91</v>
      </c>
      <c r="F25" s="72"/>
      <c r="G25" s="72"/>
      <c r="H25" s="72">
        <v>14884</v>
      </c>
      <c r="I25" s="73">
        <f t="shared" si="1"/>
        <v>76.125554996928685</v>
      </c>
      <c r="J25" s="73"/>
    </row>
    <row r="26" spans="1:10" ht="27" customHeight="1" x14ac:dyDescent="0.2">
      <c r="A26" s="68"/>
      <c r="B26" s="140" t="s">
        <v>11</v>
      </c>
      <c r="C26" s="140" t="s">
        <v>12</v>
      </c>
      <c r="D26" s="68"/>
      <c r="E26" s="69">
        <f>SUM(E27:E30)</f>
        <v>6420.51</v>
      </c>
      <c r="F26" s="72">
        <v>4350</v>
      </c>
      <c r="G26" s="72">
        <v>4350</v>
      </c>
      <c r="H26" s="69">
        <f>SUM(H27:H30)</f>
        <v>5180.17</v>
      </c>
      <c r="I26" s="75">
        <f t="shared" si="1"/>
        <v>80.681596944790996</v>
      </c>
      <c r="J26" s="75">
        <f>H26/G26*100</f>
        <v>119.08436781609196</v>
      </c>
    </row>
    <row r="27" spans="1:10" ht="27" customHeight="1" x14ac:dyDescent="0.2">
      <c r="A27" s="143"/>
      <c r="B27" s="143">
        <v>3293</v>
      </c>
      <c r="C27" s="143" t="s">
        <v>236</v>
      </c>
      <c r="D27" s="71">
        <v>48007</v>
      </c>
      <c r="E27" s="70">
        <v>1388.49</v>
      </c>
      <c r="F27" s="72"/>
      <c r="G27" s="72"/>
      <c r="H27" s="72">
        <v>2367.5</v>
      </c>
      <c r="I27" s="73">
        <f t="shared" si="1"/>
        <v>170.50897017623461</v>
      </c>
      <c r="J27" s="73"/>
    </row>
    <row r="28" spans="1:10" ht="27" customHeight="1" x14ac:dyDescent="0.2">
      <c r="A28" s="143"/>
      <c r="B28" s="143" t="s">
        <v>39</v>
      </c>
      <c r="C28" s="143" t="s">
        <v>57</v>
      </c>
      <c r="D28" s="71">
        <v>48007</v>
      </c>
      <c r="E28" s="70">
        <v>2350</v>
      </c>
      <c r="F28" s="72"/>
      <c r="G28" s="72"/>
      <c r="H28" s="72">
        <v>820</v>
      </c>
      <c r="I28" s="73">
        <f t="shared" si="1"/>
        <v>34.893617021276597</v>
      </c>
      <c r="J28" s="73"/>
    </row>
    <row r="29" spans="1:10" ht="27" customHeight="1" x14ac:dyDescent="0.2">
      <c r="A29" s="143"/>
      <c r="B29" s="143" t="s">
        <v>55</v>
      </c>
      <c r="C29" s="143" t="s">
        <v>56</v>
      </c>
      <c r="D29" s="71">
        <v>48007</v>
      </c>
      <c r="E29" s="70">
        <v>1000</v>
      </c>
      <c r="F29" s="72"/>
      <c r="G29" s="72"/>
      <c r="H29" s="72">
        <v>220</v>
      </c>
      <c r="I29" s="73">
        <f t="shared" si="1"/>
        <v>22</v>
      </c>
      <c r="J29" s="73"/>
    </row>
    <row r="30" spans="1:10" ht="27" customHeight="1" x14ac:dyDescent="0.2">
      <c r="A30" s="143"/>
      <c r="B30" s="143" t="s">
        <v>15</v>
      </c>
      <c r="C30" s="143" t="s">
        <v>28</v>
      </c>
      <c r="D30" s="71">
        <v>48007</v>
      </c>
      <c r="E30" s="70">
        <v>1682.02</v>
      </c>
      <c r="F30" s="72"/>
      <c r="G30" s="72"/>
      <c r="H30" s="72">
        <v>1772.67</v>
      </c>
      <c r="I30" s="73">
        <f t="shared" si="1"/>
        <v>105.3893532776067</v>
      </c>
      <c r="J30" s="73"/>
    </row>
    <row r="31" spans="1:10" ht="27" customHeight="1" x14ac:dyDescent="0.2">
      <c r="A31" s="68"/>
      <c r="B31" s="140">
        <v>34</v>
      </c>
      <c r="C31" s="140" t="s">
        <v>151</v>
      </c>
      <c r="D31" s="68"/>
      <c r="E31" s="69">
        <f>E32</f>
        <v>6184.54</v>
      </c>
      <c r="F31" s="74">
        <f>F32</f>
        <v>6300</v>
      </c>
      <c r="G31" s="74">
        <f>G32</f>
        <v>6300</v>
      </c>
      <c r="H31" s="74">
        <f>H32</f>
        <v>7257.61</v>
      </c>
      <c r="I31" s="75">
        <f t="shared" si="1"/>
        <v>117.35084581876745</v>
      </c>
      <c r="J31" s="75">
        <f>H31/G31*100</f>
        <v>115.20015873015872</v>
      </c>
    </row>
    <row r="32" spans="1:10" ht="27" customHeight="1" x14ac:dyDescent="0.2">
      <c r="A32" s="68"/>
      <c r="B32" s="140" t="s">
        <v>29</v>
      </c>
      <c r="C32" s="140" t="s">
        <v>30</v>
      </c>
      <c r="D32" s="68"/>
      <c r="E32" s="69">
        <f>SUM(E33:E34)</f>
        <v>6184.54</v>
      </c>
      <c r="F32" s="72">
        <v>6300</v>
      </c>
      <c r="G32" s="72">
        <v>6300</v>
      </c>
      <c r="H32" s="69">
        <f>SUM(H33:H34)</f>
        <v>7257.61</v>
      </c>
      <c r="I32" s="75">
        <f t="shared" si="1"/>
        <v>117.35084581876745</v>
      </c>
      <c r="J32" s="75">
        <f>H32/G32*100</f>
        <v>115.20015873015872</v>
      </c>
    </row>
    <row r="33" spans="1:10" ht="27" customHeight="1" x14ac:dyDescent="0.2">
      <c r="A33" s="143"/>
      <c r="B33" s="143" t="s">
        <v>31</v>
      </c>
      <c r="C33" s="143" t="s">
        <v>32</v>
      </c>
      <c r="D33" s="71">
        <v>48007</v>
      </c>
      <c r="E33" s="70">
        <v>6184.54</v>
      </c>
      <c r="F33" s="72"/>
      <c r="G33" s="72"/>
      <c r="H33" s="72">
        <v>7257.61</v>
      </c>
      <c r="I33" s="73">
        <f t="shared" si="1"/>
        <v>117.35084581876745</v>
      </c>
      <c r="J33" s="73"/>
    </row>
    <row r="34" spans="1:10" ht="27" customHeight="1" x14ac:dyDescent="0.2">
      <c r="A34" s="143"/>
      <c r="B34" s="143">
        <v>3433</v>
      </c>
      <c r="C34" s="143" t="s">
        <v>247</v>
      </c>
      <c r="D34" s="71">
        <v>48007</v>
      </c>
      <c r="E34" s="70">
        <v>0</v>
      </c>
      <c r="F34" s="72"/>
      <c r="G34" s="72"/>
      <c r="H34" s="72">
        <v>0</v>
      </c>
      <c r="I34" s="73" t="e">
        <f t="shared" si="1"/>
        <v>#DIV/0!</v>
      </c>
      <c r="J34" s="73"/>
    </row>
    <row r="35" spans="1:10" ht="27" customHeight="1" x14ac:dyDescent="0.2">
      <c r="A35" s="140" t="s">
        <v>228</v>
      </c>
      <c r="B35" s="68" t="s">
        <v>4</v>
      </c>
      <c r="C35" s="140" t="s">
        <v>229</v>
      </c>
      <c r="D35" s="68"/>
      <c r="E35" s="69">
        <f>E36</f>
        <v>187974.25</v>
      </c>
      <c r="F35" s="69">
        <f>F36</f>
        <v>202580.88</v>
      </c>
      <c r="G35" s="69">
        <f>G36</f>
        <v>202580.88</v>
      </c>
      <c r="H35" s="69">
        <f>H36</f>
        <v>199981.22</v>
      </c>
      <c r="I35" s="75">
        <f t="shared" si="1"/>
        <v>106.38756106221996</v>
      </c>
      <c r="J35" s="75">
        <f>H35/G35*100</f>
        <v>98.716729831561594</v>
      </c>
    </row>
    <row r="36" spans="1:10" ht="27" customHeight="1" x14ac:dyDescent="0.2">
      <c r="A36" s="68"/>
      <c r="B36" s="140">
        <v>3</v>
      </c>
      <c r="C36" s="140" t="s">
        <v>150</v>
      </c>
      <c r="D36" s="68"/>
      <c r="E36" s="69">
        <f>SUM(E37)</f>
        <v>187974.25</v>
      </c>
      <c r="F36" s="69">
        <f>SUM(F37)</f>
        <v>202580.88</v>
      </c>
      <c r="G36" s="69">
        <f>SUM(G37)</f>
        <v>202580.88</v>
      </c>
      <c r="H36" s="69">
        <f>SUM(H37)</f>
        <v>199981.22</v>
      </c>
      <c r="I36" s="75">
        <f t="shared" si="1"/>
        <v>106.38756106221996</v>
      </c>
      <c r="J36" s="75">
        <f>H36/G36*100</f>
        <v>98.716729831561594</v>
      </c>
    </row>
    <row r="37" spans="1:10" ht="27" customHeight="1" x14ac:dyDescent="0.2">
      <c r="A37" s="68"/>
      <c r="B37" s="140">
        <v>32</v>
      </c>
      <c r="C37" s="140" t="s">
        <v>149</v>
      </c>
      <c r="D37" s="68"/>
      <c r="E37" s="69">
        <f>SUM(E38,E40,E43,E47)</f>
        <v>187974.25</v>
      </c>
      <c r="F37" s="69">
        <f>SUM(F38,F40,F43,F47)</f>
        <v>202580.88</v>
      </c>
      <c r="G37" s="69">
        <f>SUM(G38,G40,G43,G47)</f>
        <v>202580.88</v>
      </c>
      <c r="H37" s="69">
        <f>SUM(H38,H40,H43,H47)</f>
        <v>199981.22</v>
      </c>
      <c r="I37" s="75">
        <f t="shared" si="1"/>
        <v>106.38756106221996</v>
      </c>
      <c r="J37" s="75">
        <f>H37/G37*100</f>
        <v>98.716729831561594</v>
      </c>
    </row>
    <row r="38" spans="1:10" ht="27" customHeight="1" x14ac:dyDescent="0.2">
      <c r="A38" s="68"/>
      <c r="B38" s="140">
        <v>321</v>
      </c>
      <c r="C38" s="140" t="s">
        <v>230</v>
      </c>
      <c r="D38" s="68"/>
      <c r="E38" s="69">
        <f>E39</f>
        <v>53538.74</v>
      </c>
      <c r="F38" s="72">
        <v>62500</v>
      </c>
      <c r="G38" s="72">
        <v>62500</v>
      </c>
      <c r="H38" s="74">
        <f>H39</f>
        <v>65545.710000000006</v>
      </c>
      <c r="I38" s="75">
        <f t="shared" si="1"/>
        <v>122.42669513701669</v>
      </c>
      <c r="J38" s="75">
        <f>H38/G38*100</f>
        <v>104.87313600000002</v>
      </c>
    </row>
    <row r="39" spans="1:10" ht="27" customHeight="1" x14ac:dyDescent="0.2">
      <c r="A39" s="143"/>
      <c r="B39" s="143">
        <v>3212</v>
      </c>
      <c r="C39" s="143" t="s">
        <v>231</v>
      </c>
      <c r="D39" s="71">
        <v>48007</v>
      </c>
      <c r="E39" s="70">
        <v>53538.74</v>
      </c>
      <c r="F39" s="72"/>
      <c r="G39" s="72"/>
      <c r="H39" s="72">
        <v>65545.710000000006</v>
      </c>
      <c r="I39" s="73">
        <f t="shared" si="1"/>
        <v>122.42669513701669</v>
      </c>
      <c r="J39" s="73"/>
    </row>
    <row r="40" spans="1:10" ht="27" customHeight="1" x14ac:dyDescent="0.2">
      <c r="A40" s="68"/>
      <c r="B40" s="140">
        <v>322</v>
      </c>
      <c r="C40" s="140" t="s">
        <v>232</v>
      </c>
      <c r="D40" s="68"/>
      <c r="E40" s="69">
        <f>E41</f>
        <v>34498.74</v>
      </c>
      <c r="F40" s="72">
        <v>54650</v>
      </c>
      <c r="G40" s="72">
        <v>54650</v>
      </c>
      <c r="H40" s="74">
        <f>H41+H42</f>
        <v>56172.52</v>
      </c>
      <c r="I40" s="75">
        <f t="shared" si="1"/>
        <v>162.82484519724488</v>
      </c>
      <c r="J40" s="75">
        <f>H40/G40*100</f>
        <v>102.78594693504117</v>
      </c>
    </row>
    <row r="41" spans="1:10" ht="27" customHeight="1" x14ac:dyDescent="0.2">
      <c r="A41" s="143"/>
      <c r="B41" s="143">
        <v>3223</v>
      </c>
      <c r="C41" s="143" t="s">
        <v>45</v>
      </c>
      <c r="D41" s="71">
        <v>48007</v>
      </c>
      <c r="E41" s="70">
        <v>34498.74</v>
      </c>
      <c r="F41" s="72"/>
      <c r="G41" s="72"/>
      <c r="H41" s="72">
        <v>56172.52</v>
      </c>
      <c r="I41" s="73">
        <f t="shared" si="1"/>
        <v>162.82484519724488</v>
      </c>
      <c r="J41" s="73"/>
    </row>
    <row r="42" spans="1:10" ht="27" customHeight="1" x14ac:dyDescent="0.2">
      <c r="A42" s="143"/>
      <c r="B42" s="143">
        <v>3224</v>
      </c>
      <c r="C42" s="143" t="s">
        <v>270</v>
      </c>
      <c r="D42" s="71">
        <v>48007</v>
      </c>
      <c r="E42" s="70"/>
      <c r="F42" s="72"/>
      <c r="G42" s="72"/>
      <c r="H42" s="72">
        <v>0</v>
      </c>
      <c r="I42" s="73"/>
      <c r="J42" s="73"/>
    </row>
    <row r="43" spans="1:10" ht="27" customHeight="1" x14ac:dyDescent="0.2">
      <c r="A43" s="68"/>
      <c r="B43" s="140" t="s">
        <v>13</v>
      </c>
      <c r="C43" s="140" t="s">
        <v>14</v>
      </c>
      <c r="D43" s="68"/>
      <c r="E43" s="69">
        <f>SUM(E44:E46)</f>
        <v>92891.61</v>
      </c>
      <c r="F43" s="72">
        <v>78950</v>
      </c>
      <c r="G43" s="72">
        <v>78950</v>
      </c>
      <c r="H43" s="69">
        <f>SUM(H44:H46)</f>
        <v>70950</v>
      </c>
      <c r="I43" s="75">
        <f t="shared" si="1"/>
        <v>76.379341471204981</v>
      </c>
      <c r="J43" s="75">
        <f>H43/G43*100</f>
        <v>89.867004433185556</v>
      </c>
    </row>
    <row r="44" spans="1:10" ht="27" customHeight="1" x14ac:dyDescent="0.2">
      <c r="A44" s="144"/>
      <c r="B44" s="143">
        <v>3232</v>
      </c>
      <c r="C44" s="143" t="s">
        <v>21</v>
      </c>
      <c r="D44" s="71">
        <v>48007</v>
      </c>
      <c r="E44" s="70">
        <v>14541.61</v>
      </c>
      <c r="F44" s="72"/>
      <c r="G44" s="72"/>
      <c r="H44" s="70">
        <v>0</v>
      </c>
      <c r="I44" s="73"/>
      <c r="J44" s="73"/>
    </row>
    <row r="45" spans="1:10" ht="27" customHeight="1" x14ac:dyDescent="0.2">
      <c r="A45" s="143"/>
      <c r="B45" s="143">
        <v>3235</v>
      </c>
      <c r="C45" s="143" t="s">
        <v>227</v>
      </c>
      <c r="D45" s="71">
        <v>48007</v>
      </c>
      <c r="E45" s="70">
        <v>71850</v>
      </c>
      <c r="F45" s="72"/>
      <c r="G45" s="72"/>
      <c r="H45" s="72">
        <v>70950</v>
      </c>
      <c r="I45" s="73">
        <f t="shared" si="1"/>
        <v>98.747390396659711</v>
      </c>
      <c r="J45" s="73"/>
    </row>
    <row r="46" spans="1:10" ht="27" customHeight="1" x14ac:dyDescent="0.2">
      <c r="A46" s="143"/>
      <c r="B46" s="143" t="s">
        <v>43</v>
      </c>
      <c r="C46" s="143" t="s">
        <v>59</v>
      </c>
      <c r="D46" s="71">
        <v>48007</v>
      </c>
      <c r="E46" s="70">
        <v>6500</v>
      </c>
      <c r="F46" s="72"/>
      <c r="G46" s="72"/>
      <c r="H46" s="72">
        <v>0</v>
      </c>
      <c r="I46" s="73">
        <f t="shared" si="1"/>
        <v>0</v>
      </c>
      <c r="J46" s="73"/>
    </row>
    <row r="47" spans="1:10" ht="27" customHeight="1" x14ac:dyDescent="0.2">
      <c r="A47" s="68"/>
      <c r="B47" s="140">
        <v>329</v>
      </c>
      <c r="C47" s="140" t="s">
        <v>28</v>
      </c>
      <c r="D47" s="68"/>
      <c r="E47" s="69">
        <f>E48</f>
        <v>7045.16</v>
      </c>
      <c r="F47" s="72">
        <v>6480.88</v>
      </c>
      <c r="G47" s="72">
        <v>6480.88</v>
      </c>
      <c r="H47" s="74">
        <f>H48</f>
        <v>7312.99</v>
      </c>
      <c r="I47" s="75">
        <f t="shared" si="1"/>
        <v>103.80161699663316</v>
      </c>
      <c r="J47" s="75">
        <f>H47/G47*100</f>
        <v>112.83946007332337</v>
      </c>
    </row>
    <row r="48" spans="1:10" ht="27" customHeight="1" x14ac:dyDescent="0.2">
      <c r="A48" s="143"/>
      <c r="B48" s="143">
        <v>3292</v>
      </c>
      <c r="C48" s="143" t="s">
        <v>233</v>
      </c>
      <c r="D48" s="71">
        <v>48007</v>
      </c>
      <c r="E48" s="70">
        <v>7045.16</v>
      </c>
      <c r="F48" s="72"/>
      <c r="G48" s="72"/>
      <c r="H48" s="72">
        <v>7312.99</v>
      </c>
      <c r="I48" s="73">
        <f t="shared" si="1"/>
        <v>103.80161699663316</v>
      </c>
      <c r="J48" s="73"/>
    </row>
    <row r="49" spans="1:10" ht="27" customHeight="1" x14ac:dyDescent="0.2">
      <c r="A49" s="140" t="s">
        <v>234</v>
      </c>
      <c r="B49" s="68" t="s">
        <v>4</v>
      </c>
      <c r="C49" s="140" t="s">
        <v>235</v>
      </c>
      <c r="D49" s="68"/>
      <c r="E49" s="69">
        <f>SUM(E50,E82)</f>
        <v>45197.64</v>
      </c>
      <c r="F49" s="69">
        <f>SUM(F50,F82)</f>
        <v>91220.209999999992</v>
      </c>
      <c r="G49" s="69">
        <f>SUM(G50,G82)</f>
        <v>91220.209999999992</v>
      </c>
      <c r="H49" s="69">
        <f>SUM(H50,H82)</f>
        <v>55015.19</v>
      </c>
      <c r="I49" s="63">
        <f t="shared" si="1"/>
        <v>121.72137748785114</v>
      </c>
      <c r="J49" s="63">
        <f>H49/G49*100</f>
        <v>60.310308428362532</v>
      </c>
    </row>
    <row r="50" spans="1:10" ht="27" customHeight="1" x14ac:dyDescent="0.2">
      <c r="A50" s="68"/>
      <c r="B50" s="140">
        <v>3</v>
      </c>
      <c r="C50" s="140" t="s">
        <v>150</v>
      </c>
      <c r="D50" s="68"/>
      <c r="E50" s="69">
        <f>SUM(E51,E53,E78)</f>
        <v>39632.75</v>
      </c>
      <c r="F50" s="69">
        <f>SUM(F53,F78)</f>
        <v>27400</v>
      </c>
      <c r="G50" s="69">
        <f>SUM(G53,G78)</f>
        <v>27400</v>
      </c>
      <c r="H50" s="69">
        <f>SUM(H53,H78)</f>
        <v>37998.35</v>
      </c>
      <c r="I50" s="63">
        <f t="shared" si="1"/>
        <v>95.87613779008521</v>
      </c>
      <c r="J50" s="63">
        <f>H50/G50*100</f>
        <v>138.68010948905109</v>
      </c>
    </row>
    <row r="51" spans="1:10" ht="27" customHeight="1" x14ac:dyDescent="0.2">
      <c r="A51" s="68"/>
      <c r="B51" s="140">
        <v>31</v>
      </c>
      <c r="C51" s="140" t="s">
        <v>239</v>
      </c>
      <c r="D51" s="68"/>
      <c r="E51" s="69">
        <f>E52</f>
        <v>5253.58</v>
      </c>
      <c r="F51" s="69"/>
      <c r="G51" s="69"/>
      <c r="H51" s="69"/>
      <c r="I51" s="63"/>
      <c r="J51" s="63"/>
    </row>
    <row r="52" spans="1:10" ht="27" customHeight="1" x14ac:dyDescent="0.2">
      <c r="A52" s="144"/>
      <c r="B52" s="143">
        <v>311</v>
      </c>
      <c r="C52" s="143" t="s">
        <v>240</v>
      </c>
      <c r="D52" s="71">
        <v>32400</v>
      </c>
      <c r="E52" s="70">
        <v>5253.58</v>
      </c>
      <c r="F52" s="70">
        <v>0</v>
      </c>
      <c r="G52" s="70">
        <v>0</v>
      </c>
      <c r="H52" s="70"/>
      <c r="I52" s="148"/>
      <c r="J52" s="148"/>
    </row>
    <row r="53" spans="1:10" ht="27" customHeight="1" x14ac:dyDescent="0.2">
      <c r="A53" s="68"/>
      <c r="B53" s="140">
        <v>32</v>
      </c>
      <c r="C53" s="140" t="s">
        <v>149</v>
      </c>
      <c r="D53" s="68"/>
      <c r="E53" s="69">
        <f>SUM(E54,E57,E66,E74)</f>
        <v>34349.019999999997</v>
      </c>
      <c r="F53" s="69">
        <f>SUM(F54,F57,F66,F74)</f>
        <v>27400</v>
      </c>
      <c r="G53" s="69">
        <f>SUM(G54,G57,G66,G74)</f>
        <v>27400</v>
      </c>
      <c r="H53" s="69">
        <f>SUM(H54,H57,H66,H74)</f>
        <v>37998.35</v>
      </c>
      <c r="I53" s="63">
        <f t="shared" si="1"/>
        <v>110.62426235158966</v>
      </c>
      <c r="J53" s="63">
        <f>H53/G53*100</f>
        <v>138.68010948905109</v>
      </c>
    </row>
    <row r="54" spans="1:10" ht="27" customHeight="1" x14ac:dyDescent="0.2">
      <c r="A54" s="68"/>
      <c r="B54" s="140" t="s">
        <v>6</v>
      </c>
      <c r="C54" s="140" t="s">
        <v>7</v>
      </c>
      <c r="D54" s="68"/>
      <c r="E54" s="69">
        <f>SUM(E55:E56)</f>
        <v>0</v>
      </c>
      <c r="F54" s="70">
        <v>1000</v>
      </c>
      <c r="G54" s="70">
        <v>1000</v>
      </c>
      <c r="H54" s="69">
        <f>SUM(H55:H56)</f>
        <v>0</v>
      </c>
      <c r="I54" s="63">
        <v>0</v>
      </c>
      <c r="J54" s="63">
        <f>H54/G54*100</f>
        <v>0</v>
      </c>
    </row>
    <row r="55" spans="1:10" ht="27" customHeight="1" x14ac:dyDescent="0.2">
      <c r="A55" s="143"/>
      <c r="B55" s="143" t="s">
        <v>9</v>
      </c>
      <c r="C55" s="143" t="s">
        <v>10</v>
      </c>
      <c r="D55" s="71">
        <v>47400</v>
      </c>
      <c r="E55" s="70">
        <v>0</v>
      </c>
      <c r="F55" s="72"/>
      <c r="G55" s="72"/>
      <c r="H55" s="72">
        <v>0</v>
      </c>
      <c r="I55" s="73">
        <v>0</v>
      </c>
      <c r="J55" s="73"/>
    </row>
    <row r="56" spans="1:10" ht="27" customHeight="1" x14ac:dyDescent="0.2">
      <c r="A56" s="143"/>
      <c r="B56" s="143" t="s">
        <v>9</v>
      </c>
      <c r="C56" s="143" t="s">
        <v>10</v>
      </c>
      <c r="D56" s="71">
        <v>32400</v>
      </c>
      <c r="E56" s="70">
        <v>0</v>
      </c>
      <c r="F56" s="72"/>
      <c r="G56" s="72"/>
      <c r="H56" s="72">
        <v>0</v>
      </c>
      <c r="I56" s="73">
        <v>0</v>
      </c>
      <c r="J56" s="73"/>
    </row>
    <row r="57" spans="1:10" ht="27" customHeight="1" x14ac:dyDescent="0.2">
      <c r="A57" s="68"/>
      <c r="B57" s="140" t="s">
        <v>35</v>
      </c>
      <c r="C57" s="140" t="s">
        <v>36</v>
      </c>
      <c r="D57" s="68"/>
      <c r="E57" s="69">
        <f>SUM(E58:E65)</f>
        <v>25738.42</v>
      </c>
      <c r="F57" s="72">
        <v>12200</v>
      </c>
      <c r="G57" s="72">
        <v>12200</v>
      </c>
      <c r="H57" s="74">
        <f>SUM(H58:H65)</f>
        <v>28747.599999999999</v>
      </c>
      <c r="I57" s="75">
        <f>H57/E57*100</f>
        <v>111.6913936442097</v>
      </c>
      <c r="J57" s="75">
        <f>H57/G57*100</f>
        <v>235.63606557377045</v>
      </c>
    </row>
    <row r="58" spans="1:10" ht="27" customHeight="1" x14ac:dyDescent="0.2">
      <c r="A58" s="143"/>
      <c r="B58" s="143" t="s">
        <v>46</v>
      </c>
      <c r="C58" s="143" t="s">
        <v>47</v>
      </c>
      <c r="D58" s="71">
        <v>47400</v>
      </c>
      <c r="E58" s="70">
        <v>947.95</v>
      </c>
      <c r="F58" s="72"/>
      <c r="G58" s="72"/>
      <c r="H58" s="72">
        <v>3399.04</v>
      </c>
      <c r="I58" s="73">
        <v>0</v>
      </c>
      <c r="J58" s="73"/>
    </row>
    <row r="59" spans="1:10" ht="27" customHeight="1" x14ac:dyDescent="0.2">
      <c r="A59" s="143"/>
      <c r="B59" s="143">
        <v>3221</v>
      </c>
      <c r="C59" s="143" t="s">
        <v>47</v>
      </c>
      <c r="D59" s="71">
        <v>32400</v>
      </c>
      <c r="E59" s="70"/>
      <c r="F59" s="72"/>
      <c r="G59" s="72"/>
      <c r="H59" s="72">
        <v>56.83</v>
      </c>
      <c r="I59" s="73"/>
      <c r="J59" s="73"/>
    </row>
    <row r="60" spans="1:10" ht="27" customHeight="1" x14ac:dyDescent="0.2">
      <c r="A60" s="143"/>
      <c r="B60" s="143">
        <v>3222</v>
      </c>
      <c r="C60" s="143" t="s">
        <v>58</v>
      </c>
      <c r="D60" s="71">
        <v>47400</v>
      </c>
      <c r="E60" s="70">
        <v>0</v>
      </c>
      <c r="F60" s="72"/>
      <c r="G60" s="72"/>
      <c r="H60" s="72">
        <v>0</v>
      </c>
      <c r="I60" s="73" t="e">
        <f>H60/E60*100</f>
        <v>#DIV/0!</v>
      </c>
      <c r="J60" s="73"/>
    </row>
    <row r="61" spans="1:10" ht="27" customHeight="1" x14ac:dyDescent="0.2">
      <c r="A61" s="143"/>
      <c r="B61" s="143">
        <v>3222</v>
      </c>
      <c r="C61" s="143" t="s">
        <v>58</v>
      </c>
      <c r="D61" s="71">
        <v>32400</v>
      </c>
      <c r="E61" s="70">
        <v>0</v>
      </c>
      <c r="F61" s="72"/>
      <c r="G61" s="72"/>
      <c r="H61" s="72">
        <v>0</v>
      </c>
      <c r="I61" s="73" t="e">
        <f>H61/E61*100</f>
        <v>#DIV/0!</v>
      </c>
      <c r="J61" s="73"/>
    </row>
    <row r="62" spans="1:10" ht="27" customHeight="1" x14ac:dyDescent="0.2">
      <c r="A62" s="143"/>
      <c r="B62" s="143">
        <v>3223</v>
      </c>
      <c r="C62" s="143" t="s">
        <v>45</v>
      </c>
      <c r="D62" s="71">
        <v>32400</v>
      </c>
      <c r="E62" s="70">
        <v>6990</v>
      </c>
      <c r="F62" s="72"/>
      <c r="G62" s="72"/>
      <c r="H62" s="72">
        <v>36.880000000000003</v>
      </c>
      <c r="I62" s="73"/>
      <c r="J62" s="73"/>
    </row>
    <row r="63" spans="1:10" ht="27" customHeight="1" x14ac:dyDescent="0.2">
      <c r="A63" s="143"/>
      <c r="B63" s="143" t="s">
        <v>48</v>
      </c>
      <c r="C63" s="143" t="s">
        <v>49</v>
      </c>
      <c r="D63" s="71">
        <v>32400</v>
      </c>
      <c r="E63" s="70">
        <v>90.25</v>
      </c>
      <c r="F63" s="72"/>
      <c r="G63" s="72"/>
      <c r="H63" s="72">
        <v>79.849999999999994</v>
      </c>
      <c r="I63" s="73">
        <f>H63/E63*100</f>
        <v>88.476454293628805</v>
      </c>
      <c r="J63" s="73"/>
    </row>
    <row r="64" spans="1:10" ht="27" customHeight="1" x14ac:dyDescent="0.2">
      <c r="A64" s="143"/>
      <c r="B64" s="143">
        <v>3225</v>
      </c>
      <c r="C64" s="143" t="s">
        <v>51</v>
      </c>
      <c r="D64" s="71">
        <v>32400</v>
      </c>
      <c r="E64" s="70">
        <v>1942.13</v>
      </c>
      <c r="F64" s="72"/>
      <c r="G64" s="72"/>
      <c r="H64" s="72">
        <v>24500</v>
      </c>
      <c r="I64" s="73"/>
      <c r="J64" s="73"/>
    </row>
    <row r="65" spans="1:10" ht="27" customHeight="1" x14ac:dyDescent="0.2">
      <c r="A65" s="143"/>
      <c r="B65" s="143" t="s">
        <v>50</v>
      </c>
      <c r="C65" s="143" t="s">
        <v>51</v>
      </c>
      <c r="D65" s="71">
        <v>47400</v>
      </c>
      <c r="E65" s="70">
        <v>15768.09</v>
      </c>
      <c r="F65" s="72"/>
      <c r="G65" s="72"/>
      <c r="H65" s="72">
        <v>675</v>
      </c>
      <c r="I65" s="73">
        <f>H65/E65*100</f>
        <v>4.2807974840326253</v>
      </c>
      <c r="J65" s="73"/>
    </row>
    <row r="66" spans="1:10" ht="27" customHeight="1" x14ac:dyDescent="0.2">
      <c r="A66" s="68"/>
      <c r="B66" s="140" t="s">
        <v>13</v>
      </c>
      <c r="C66" s="140" t="s">
        <v>14</v>
      </c>
      <c r="D66" s="68"/>
      <c r="E66" s="69">
        <f>SUM(E67:E73)</f>
        <v>4253.6000000000004</v>
      </c>
      <c r="F66" s="72">
        <v>11200</v>
      </c>
      <c r="G66" s="72">
        <v>11200</v>
      </c>
      <c r="H66" s="74">
        <f>SUM(H67:H73)</f>
        <v>5450.75</v>
      </c>
      <c r="I66" s="75">
        <f>H66/E66*100</f>
        <v>128.14439533571561</v>
      </c>
      <c r="J66" s="75">
        <f>H66/G66*100</f>
        <v>48.667410714285715</v>
      </c>
    </row>
    <row r="67" spans="1:10" ht="27" customHeight="1" x14ac:dyDescent="0.2">
      <c r="A67" s="143"/>
      <c r="B67" s="143" t="s">
        <v>52</v>
      </c>
      <c r="C67" s="143" t="s">
        <v>53</v>
      </c>
      <c r="D67" s="71">
        <v>47400</v>
      </c>
      <c r="E67" s="70">
        <v>0</v>
      </c>
      <c r="F67" s="72"/>
      <c r="G67" s="72"/>
      <c r="H67" s="72">
        <v>45.01</v>
      </c>
      <c r="I67" s="73">
        <v>0</v>
      </c>
      <c r="J67" s="73"/>
    </row>
    <row r="68" spans="1:10" ht="27" customHeight="1" x14ac:dyDescent="0.2">
      <c r="A68" s="143"/>
      <c r="B68" s="143" t="s">
        <v>20</v>
      </c>
      <c r="C68" s="143" t="s">
        <v>21</v>
      </c>
      <c r="D68" s="71">
        <v>47400</v>
      </c>
      <c r="E68" s="70">
        <v>0</v>
      </c>
      <c r="F68" s="72"/>
      <c r="G68" s="72"/>
      <c r="H68" s="72">
        <v>2972.5</v>
      </c>
      <c r="I68" s="73">
        <v>0</v>
      </c>
      <c r="J68" s="73"/>
    </row>
    <row r="69" spans="1:10" ht="27" customHeight="1" x14ac:dyDescent="0.2">
      <c r="A69" s="143"/>
      <c r="B69" s="143">
        <v>3233</v>
      </c>
      <c r="C69" s="143" t="s">
        <v>291</v>
      </c>
      <c r="D69" s="71">
        <v>32400</v>
      </c>
      <c r="E69" s="70">
        <v>300</v>
      </c>
      <c r="F69" s="72"/>
      <c r="G69" s="72"/>
      <c r="H69" s="72">
        <v>2325</v>
      </c>
      <c r="I69" s="73">
        <v>0</v>
      </c>
      <c r="J69" s="73"/>
    </row>
    <row r="70" spans="1:10" ht="27" customHeight="1" x14ac:dyDescent="0.2">
      <c r="A70" s="143"/>
      <c r="B70" s="143">
        <v>3235</v>
      </c>
      <c r="C70" s="143" t="s">
        <v>227</v>
      </c>
      <c r="D70" s="71">
        <v>47400</v>
      </c>
      <c r="E70" s="70">
        <v>0</v>
      </c>
      <c r="F70" s="72"/>
      <c r="G70" s="72"/>
      <c r="H70" s="72">
        <v>0</v>
      </c>
      <c r="I70" s="73" t="e">
        <f>H70/E70*100</f>
        <v>#DIV/0!</v>
      </c>
      <c r="J70" s="73"/>
    </row>
    <row r="71" spans="1:10" ht="27" customHeight="1" x14ac:dyDescent="0.2">
      <c r="A71" s="143"/>
      <c r="B71" s="143">
        <v>3237</v>
      </c>
      <c r="C71" s="143" t="s">
        <v>17</v>
      </c>
      <c r="D71" s="71">
        <v>32400</v>
      </c>
      <c r="E71" s="70">
        <v>0</v>
      </c>
      <c r="F71" s="72"/>
      <c r="G71" s="72"/>
      <c r="H71" s="72">
        <v>108.24</v>
      </c>
      <c r="I71" s="73">
        <v>0</v>
      </c>
      <c r="J71" s="73"/>
    </row>
    <row r="72" spans="1:10" ht="27" customHeight="1" x14ac:dyDescent="0.2">
      <c r="A72" s="143"/>
      <c r="B72" s="143" t="s">
        <v>18</v>
      </c>
      <c r="C72" s="143" t="s">
        <v>19</v>
      </c>
      <c r="D72" s="71">
        <v>47400</v>
      </c>
      <c r="E72" s="70">
        <v>3953.6</v>
      </c>
      <c r="F72" s="72"/>
      <c r="G72" s="72"/>
      <c r="H72" s="72">
        <v>0</v>
      </c>
      <c r="I72" s="73">
        <v>0</v>
      </c>
      <c r="J72" s="73"/>
    </row>
    <row r="73" spans="1:10" ht="27" customHeight="1" x14ac:dyDescent="0.2">
      <c r="A73" s="143"/>
      <c r="B73" s="143">
        <v>3239</v>
      </c>
      <c r="C73" s="143" t="s">
        <v>19</v>
      </c>
      <c r="D73" s="71">
        <v>32400</v>
      </c>
      <c r="E73" s="70">
        <v>0</v>
      </c>
      <c r="F73" s="72"/>
      <c r="G73" s="72"/>
      <c r="H73" s="72">
        <v>0</v>
      </c>
      <c r="I73" s="73">
        <v>0</v>
      </c>
      <c r="J73" s="73"/>
    </row>
    <row r="74" spans="1:10" ht="27" customHeight="1" x14ac:dyDescent="0.2">
      <c r="A74" s="68"/>
      <c r="B74" s="140" t="s">
        <v>11</v>
      </c>
      <c r="C74" s="140" t="s">
        <v>12</v>
      </c>
      <c r="D74" s="68"/>
      <c r="E74" s="69">
        <f>SUM(E75:E77)</f>
        <v>4357</v>
      </c>
      <c r="F74" s="72">
        <v>3000</v>
      </c>
      <c r="G74" s="72">
        <v>3000</v>
      </c>
      <c r="H74" s="74">
        <f>SUM(H75:H77)</f>
        <v>3800</v>
      </c>
      <c r="I74" s="75">
        <f>H74/E74*100</f>
        <v>87.215974294239146</v>
      </c>
      <c r="J74" s="75">
        <f>H74/G74*100</f>
        <v>126.66666666666666</v>
      </c>
    </row>
    <row r="75" spans="1:10" ht="27" customHeight="1" x14ac:dyDescent="0.2">
      <c r="A75" s="143"/>
      <c r="B75" s="143">
        <v>3292</v>
      </c>
      <c r="C75" s="143" t="s">
        <v>233</v>
      </c>
      <c r="D75" s="71">
        <v>32400</v>
      </c>
      <c r="E75" s="70">
        <v>3990</v>
      </c>
      <c r="F75" s="72"/>
      <c r="G75" s="72"/>
      <c r="H75" s="72">
        <v>3800</v>
      </c>
      <c r="I75" s="73">
        <v>0</v>
      </c>
      <c r="J75" s="73"/>
    </row>
    <row r="76" spans="1:10" ht="27" customHeight="1" x14ac:dyDescent="0.2">
      <c r="A76" s="143"/>
      <c r="B76" s="143" t="s">
        <v>15</v>
      </c>
      <c r="C76" s="143" t="s">
        <v>28</v>
      </c>
      <c r="D76" s="71">
        <v>47400</v>
      </c>
      <c r="E76" s="70">
        <v>0</v>
      </c>
      <c r="F76" s="72"/>
      <c r="G76" s="72"/>
      <c r="H76" s="72">
        <v>0</v>
      </c>
      <c r="I76" s="73" t="e">
        <f>H76/E76*100</f>
        <v>#DIV/0!</v>
      </c>
      <c r="J76" s="73"/>
    </row>
    <row r="77" spans="1:10" ht="27" customHeight="1" x14ac:dyDescent="0.2">
      <c r="A77" s="143"/>
      <c r="B77" s="143" t="s">
        <v>15</v>
      </c>
      <c r="C77" s="143" t="s">
        <v>28</v>
      </c>
      <c r="D77" s="71">
        <v>32400</v>
      </c>
      <c r="E77" s="70">
        <v>367</v>
      </c>
      <c r="F77" s="72"/>
      <c r="G77" s="72"/>
      <c r="H77" s="72">
        <v>0</v>
      </c>
      <c r="I77" s="73">
        <f>H77/E77*100</f>
        <v>0</v>
      </c>
      <c r="J77" s="73"/>
    </row>
    <row r="78" spans="1:10" ht="27" customHeight="1" x14ac:dyDescent="0.2">
      <c r="A78" s="68"/>
      <c r="B78" s="140">
        <v>34</v>
      </c>
      <c r="C78" s="140" t="s">
        <v>151</v>
      </c>
      <c r="D78" s="68"/>
      <c r="E78" s="69">
        <f>E79</f>
        <v>30.15</v>
      </c>
      <c r="F78" s="74">
        <f>F79</f>
        <v>0</v>
      </c>
      <c r="G78" s="74">
        <f>G79</f>
        <v>0</v>
      </c>
      <c r="H78" s="74">
        <f>H79</f>
        <v>0</v>
      </c>
      <c r="I78" s="75">
        <f>H78/E78*100</f>
        <v>0</v>
      </c>
      <c r="J78" s="75" t="e">
        <f>H78/G78*100</f>
        <v>#DIV/0!</v>
      </c>
    </row>
    <row r="79" spans="1:10" ht="27" customHeight="1" x14ac:dyDescent="0.2">
      <c r="A79" s="68"/>
      <c r="B79" s="140" t="s">
        <v>29</v>
      </c>
      <c r="C79" s="140" t="s">
        <v>30</v>
      </c>
      <c r="D79" s="68"/>
      <c r="E79" s="69">
        <f>SUM(E80:E81)</f>
        <v>30.15</v>
      </c>
      <c r="F79" s="72">
        <v>0</v>
      </c>
      <c r="G79" s="72">
        <v>0</v>
      </c>
      <c r="H79" s="69">
        <f>SUM(H80:H81)</f>
        <v>0</v>
      </c>
      <c r="I79" s="75">
        <f>H79/E79*100</f>
        <v>0</v>
      </c>
      <c r="J79" s="75" t="e">
        <f>H79/G79*100</f>
        <v>#DIV/0!</v>
      </c>
    </row>
    <row r="80" spans="1:10" ht="27" customHeight="1" x14ac:dyDescent="0.2">
      <c r="A80" s="143"/>
      <c r="B80" s="143">
        <v>3433</v>
      </c>
      <c r="C80" s="143" t="s">
        <v>247</v>
      </c>
      <c r="D80" s="71">
        <v>32400</v>
      </c>
      <c r="E80" s="70">
        <v>30.15</v>
      </c>
      <c r="F80" s="72"/>
      <c r="G80" s="72"/>
      <c r="H80" s="72">
        <v>0</v>
      </c>
      <c r="I80" s="73">
        <f>H80/E80*100</f>
        <v>0</v>
      </c>
      <c r="J80" s="73"/>
    </row>
    <row r="81" spans="1:10" ht="27" customHeight="1" x14ac:dyDescent="0.2">
      <c r="A81" s="143"/>
      <c r="B81" s="143">
        <v>3433</v>
      </c>
      <c r="C81" s="143" t="s">
        <v>247</v>
      </c>
      <c r="D81" s="71">
        <v>47400</v>
      </c>
      <c r="E81" s="70">
        <v>0</v>
      </c>
      <c r="F81" s="72"/>
      <c r="G81" s="72"/>
      <c r="H81" s="72">
        <v>0</v>
      </c>
      <c r="I81" s="73">
        <v>0</v>
      </c>
      <c r="J81" s="73"/>
    </row>
    <row r="82" spans="1:10" s="92" customFormat="1" ht="27" customHeight="1" x14ac:dyDescent="0.2">
      <c r="A82" s="140"/>
      <c r="B82" s="140">
        <v>4</v>
      </c>
      <c r="C82" s="140" t="s">
        <v>153</v>
      </c>
      <c r="D82" s="91"/>
      <c r="E82" s="69">
        <f>E83</f>
        <v>5564.8899999999994</v>
      </c>
      <c r="F82" s="74">
        <f>F83</f>
        <v>63820.21</v>
      </c>
      <c r="G82" s="74">
        <f>G83</f>
        <v>63820.21</v>
      </c>
      <c r="H82" s="74">
        <f>H83</f>
        <v>17016.84</v>
      </c>
      <c r="I82" s="75">
        <f>H82/E82*100</f>
        <v>305.78933276309147</v>
      </c>
      <c r="J82" s="75">
        <f>H82/G82*100</f>
        <v>26.663716712934665</v>
      </c>
    </row>
    <row r="83" spans="1:10" s="92" customFormat="1" ht="27" customHeight="1" x14ac:dyDescent="0.2">
      <c r="A83" s="140"/>
      <c r="B83" s="140">
        <v>42</v>
      </c>
      <c r="C83" s="140" t="s">
        <v>152</v>
      </c>
      <c r="D83" s="91"/>
      <c r="E83" s="69">
        <f>E84+E89</f>
        <v>5564.8899999999994</v>
      </c>
      <c r="F83" s="74">
        <f>SUM(F84,F89)</f>
        <v>63820.21</v>
      </c>
      <c r="G83" s="74">
        <f>SUM(G84,G89)</f>
        <v>63820.21</v>
      </c>
      <c r="H83" s="74">
        <f>SUM(H84,H89)</f>
        <v>17016.84</v>
      </c>
      <c r="I83" s="75">
        <f>H83/E83*100</f>
        <v>305.78933276309147</v>
      </c>
      <c r="J83" s="75">
        <f>H83/G83*100</f>
        <v>26.663716712934665</v>
      </c>
    </row>
    <row r="84" spans="1:10" s="92" customFormat="1" ht="27" customHeight="1" x14ac:dyDescent="0.2">
      <c r="A84" s="140"/>
      <c r="B84" s="140">
        <v>422</v>
      </c>
      <c r="C84" s="140" t="s">
        <v>23</v>
      </c>
      <c r="D84" s="91"/>
      <c r="E84" s="69">
        <f>SUM(E85,E86,E87,E88)</f>
        <v>3022.9</v>
      </c>
      <c r="F84" s="72">
        <v>55320.21</v>
      </c>
      <c r="G84" s="72">
        <v>55320.21</v>
      </c>
      <c r="H84" s="74">
        <f>SUM(H85:H88)</f>
        <v>13112.48</v>
      </c>
      <c r="I84" s="75">
        <f>H84/E84*100</f>
        <v>433.771543881703</v>
      </c>
      <c r="J84" s="75">
        <f>H84/G84*100</f>
        <v>23.702874591401589</v>
      </c>
    </row>
    <row r="85" spans="1:10" ht="27" customHeight="1" x14ac:dyDescent="0.2">
      <c r="A85" s="143"/>
      <c r="B85" s="143">
        <v>4221</v>
      </c>
      <c r="C85" s="143" t="s">
        <v>25</v>
      </c>
      <c r="D85" s="71">
        <v>47400</v>
      </c>
      <c r="E85" s="70">
        <v>3022.9</v>
      </c>
      <c r="F85" s="72"/>
      <c r="G85" s="72"/>
      <c r="H85" s="72">
        <v>4376.88</v>
      </c>
      <c r="I85" s="75">
        <f>H85/E85*100</f>
        <v>144.79076383605147</v>
      </c>
      <c r="J85" s="73"/>
    </row>
    <row r="86" spans="1:10" ht="27" customHeight="1" x14ac:dyDescent="0.2">
      <c r="A86" s="143"/>
      <c r="B86" s="143">
        <v>4221</v>
      </c>
      <c r="C86" s="143" t="s">
        <v>25</v>
      </c>
      <c r="D86" s="71">
        <v>32400</v>
      </c>
      <c r="E86" s="70">
        <v>0</v>
      </c>
      <c r="F86" s="72"/>
      <c r="G86" s="72"/>
      <c r="H86" s="72">
        <v>5127.5</v>
      </c>
      <c r="I86" s="75">
        <v>0</v>
      </c>
      <c r="J86" s="73"/>
    </row>
    <row r="87" spans="1:10" ht="27" customHeight="1" x14ac:dyDescent="0.2">
      <c r="A87" s="143"/>
      <c r="B87" s="143">
        <v>4222</v>
      </c>
      <c r="C87" s="143" t="s">
        <v>271</v>
      </c>
      <c r="D87" s="71">
        <v>32400</v>
      </c>
      <c r="E87" s="70">
        <v>0</v>
      </c>
      <c r="F87" s="72"/>
      <c r="G87" s="72"/>
      <c r="H87" s="72">
        <v>1519.05</v>
      </c>
      <c r="I87" s="75">
        <v>0</v>
      </c>
      <c r="J87" s="73"/>
    </row>
    <row r="88" spans="1:10" ht="27" customHeight="1" x14ac:dyDescent="0.2">
      <c r="A88" s="143"/>
      <c r="B88" s="143">
        <v>4227</v>
      </c>
      <c r="C88" s="143" t="s">
        <v>41</v>
      </c>
      <c r="D88" s="71">
        <v>32400</v>
      </c>
      <c r="E88" s="70">
        <v>0</v>
      </c>
      <c r="F88" s="72"/>
      <c r="G88" s="72"/>
      <c r="H88" s="72">
        <v>2089.0500000000002</v>
      </c>
      <c r="I88" s="75">
        <v>0</v>
      </c>
      <c r="J88" s="73"/>
    </row>
    <row r="89" spans="1:10" ht="27" customHeight="1" x14ac:dyDescent="0.2">
      <c r="A89" s="143"/>
      <c r="B89" s="140">
        <v>424</v>
      </c>
      <c r="C89" s="140" t="s">
        <v>61</v>
      </c>
      <c r="D89" s="91"/>
      <c r="E89" s="69">
        <f>E90+E91</f>
        <v>2541.9899999999998</v>
      </c>
      <c r="F89" s="72">
        <v>8500</v>
      </c>
      <c r="G89" s="72">
        <v>8500</v>
      </c>
      <c r="H89" s="74">
        <f>SUM(H90:H91)</f>
        <v>3904.36</v>
      </c>
      <c r="I89" s="75">
        <f t="shared" ref="I89:I94" si="2">H89/E89*100</f>
        <v>153.59462468381074</v>
      </c>
      <c r="J89" s="75">
        <f>H89/G89*100</f>
        <v>45.933647058823531</v>
      </c>
    </row>
    <row r="90" spans="1:10" ht="27" customHeight="1" x14ac:dyDescent="0.2">
      <c r="A90" s="143"/>
      <c r="B90" s="143">
        <v>4241</v>
      </c>
      <c r="C90" s="143" t="s">
        <v>63</v>
      </c>
      <c r="D90" s="71">
        <v>47400</v>
      </c>
      <c r="E90" s="70">
        <v>2421.9899999999998</v>
      </c>
      <c r="F90" s="72"/>
      <c r="G90" s="72"/>
      <c r="H90" s="72">
        <v>2694.19</v>
      </c>
      <c r="I90" s="73">
        <f t="shared" si="2"/>
        <v>111.23869214984374</v>
      </c>
      <c r="J90" s="73"/>
    </row>
    <row r="91" spans="1:10" ht="27" customHeight="1" x14ac:dyDescent="0.2">
      <c r="A91" s="143"/>
      <c r="B91" s="143">
        <v>4241</v>
      </c>
      <c r="C91" s="143" t="s">
        <v>63</v>
      </c>
      <c r="D91" s="71">
        <v>32400</v>
      </c>
      <c r="E91" s="70">
        <v>120</v>
      </c>
      <c r="F91" s="72"/>
      <c r="G91" s="72"/>
      <c r="H91" s="72">
        <v>1210.17</v>
      </c>
      <c r="I91" s="73">
        <f t="shared" si="2"/>
        <v>1008.4750000000001</v>
      </c>
      <c r="J91" s="73"/>
    </row>
    <row r="92" spans="1:10" ht="27" customHeight="1" x14ac:dyDescent="0.2">
      <c r="A92" s="140" t="s">
        <v>237</v>
      </c>
      <c r="B92" s="68" t="s">
        <v>4</v>
      </c>
      <c r="C92" s="140" t="s">
        <v>238</v>
      </c>
      <c r="D92" s="68"/>
      <c r="E92" s="69">
        <f>SUM(E93)</f>
        <v>4771948.91</v>
      </c>
      <c r="F92" s="69">
        <f>SUM(F93)</f>
        <v>5435000</v>
      </c>
      <c r="G92" s="69">
        <f>SUM(G93)</f>
        <v>5435000</v>
      </c>
      <c r="H92" s="69">
        <f>SUM(H93)</f>
        <v>5535594.0900000008</v>
      </c>
      <c r="I92" s="63">
        <f t="shared" si="2"/>
        <v>116.00279454794079</v>
      </c>
      <c r="J92" s="63">
        <f>H92/G92*100</f>
        <v>101.85085722171114</v>
      </c>
    </row>
    <row r="93" spans="1:10" ht="27" customHeight="1" x14ac:dyDescent="0.2">
      <c r="A93" s="68"/>
      <c r="B93" s="140">
        <v>3</v>
      </c>
      <c r="C93" s="140" t="s">
        <v>150</v>
      </c>
      <c r="D93" s="68"/>
      <c r="E93" s="69">
        <f>SUM(E94,E102,E108)</f>
        <v>4771948.91</v>
      </c>
      <c r="F93" s="69">
        <f>SUM(F94,F102,F108)</f>
        <v>5435000</v>
      </c>
      <c r="G93" s="69">
        <f>SUM(G94,G102,G108)</f>
        <v>5435000</v>
      </c>
      <c r="H93" s="69">
        <f>SUM(H94,H102,H108)</f>
        <v>5535594.0900000008</v>
      </c>
      <c r="I93" s="63">
        <f t="shared" si="2"/>
        <v>116.00279454794079</v>
      </c>
      <c r="J93" s="63">
        <f>H93/G93*100</f>
        <v>101.85085722171114</v>
      </c>
    </row>
    <row r="94" spans="1:10" ht="27" customHeight="1" x14ac:dyDescent="0.2">
      <c r="A94" s="68"/>
      <c r="B94" s="140">
        <v>31</v>
      </c>
      <c r="C94" s="140" t="s">
        <v>239</v>
      </c>
      <c r="D94" s="68"/>
      <c r="E94" s="69">
        <f>SUM(E95,E97,E99)</f>
        <v>4770446.72</v>
      </c>
      <c r="F94" s="69">
        <f>SUM(F95,F97,F99)</f>
        <v>5320000</v>
      </c>
      <c r="G94" s="69">
        <f>SUM(G95,G97,G99)</f>
        <v>5320000</v>
      </c>
      <c r="H94" s="69">
        <f>SUM(H95,H97,H99)</f>
        <v>5423115.4700000007</v>
      </c>
      <c r="I94" s="63">
        <f t="shared" si="2"/>
        <v>113.68150171898368</v>
      </c>
      <c r="J94" s="63">
        <f>H94/G94*100</f>
        <v>101.93826071428573</v>
      </c>
    </row>
    <row r="95" spans="1:10" ht="27" customHeight="1" x14ac:dyDescent="0.2">
      <c r="A95" s="68"/>
      <c r="B95" s="140">
        <v>311</v>
      </c>
      <c r="C95" s="140" t="s">
        <v>240</v>
      </c>
      <c r="D95" s="68"/>
      <c r="E95" s="69">
        <f>SUM(E96:E96)</f>
        <v>3970413.15</v>
      </c>
      <c r="F95" s="70">
        <v>4480000</v>
      </c>
      <c r="G95" s="70">
        <v>4480000</v>
      </c>
      <c r="H95" s="69">
        <f>SUM(H96:H96)</f>
        <v>4533872.33</v>
      </c>
      <c r="I95" s="63">
        <f t="shared" ref="I95:I106" si="3">H95/E95*100</f>
        <v>114.19144957244562</v>
      </c>
      <c r="J95" s="63">
        <f>H95/G95*100</f>
        <v>101.20250736607144</v>
      </c>
    </row>
    <row r="96" spans="1:10" ht="27" customHeight="1" x14ac:dyDescent="0.2">
      <c r="A96" s="143"/>
      <c r="B96" s="143">
        <v>3111</v>
      </c>
      <c r="C96" s="143" t="s">
        <v>241</v>
      </c>
      <c r="D96" s="71">
        <v>53082</v>
      </c>
      <c r="E96" s="70">
        <v>3970413.15</v>
      </c>
      <c r="F96" s="72"/>
      <c r="G96" s="72"/>
      <c r="H96" s="72">
        <v>4533872.33</v>
      </c>
      <c r="I96" s="73">
        <f t="shared" si="3"/>
        <v>114.19144957244562</v>
      </c>
      <c r="J96" s="73"/>
    </row>
    <row r="97" spans="1:10" ht="27" customHeight="1" x14ac:dyDescent="0.2">
      <c r="A97" s="68"/>
      <c r="B97" s="140">
        <v>312</v>
      </c>
      <c r="C97" s="140" t="s">
        <v>242</v>
      </c>
      <c r="D97" s="68"/>
      <c r="E97" s="69">
        <f>SUM(E98:E98)</f>
        <v>144915.39000000001</v>
      </c>
      <c r="F97" s="72">
        <v>150000</v>
      </c>
      <c r="G97" s="72">
        <v>150000</v>
      </c>
      <c r="H97" s="74">
        <f>SUM(H98:H98)</f>
        <v>140217.28</v>
      </c>
      <c r="I97" s="75">
        <f t="shared" si="3"/>
        <v>96.758032393936887</v>
      </c>
      <c r="J97" s="75">
        <f>H97/G97*100</f>
        <v>93.478186666666659</v>
      </c>
    </row>
    <row r="98" spans="1:10" ht="27" customHeight="1" x14ac:dyDescent="0.2">
      <c r="A98" s="143"/>
      <c r="B98" s="143">
        <v>3121</v>
      </c>
      <c r="C98" s="143" t="s">
        <v>242</v>
      </c>
      <c r="D98" s="71">
        <v>53082</v>
      </c>
      <c r="E98" s="70">
        <v>144915.39000000001</v>
      </c>
      <c r="F98" s="72"/>
      <c r="G98" s="72"/>
      <c r="H98" s="72">
        <v>140217.28</v>
      </c>
      <c r="I98" s="73">
        <f t="shared" si="3"/>
        <v>96.758032393936887</v>
      </c>
      <c r="J98" s="73"/>
    </row>
    <row r="99" spans="1:10" ht="27" customHeight="1" x14ac:dyDescent="0.2">
      <c r="A99" s="68"/>
      <c r="B99" s="140">
        <v>313</v>
      </c>
      <c r="C99" s="140" t="s">
        <v>243</v>
      </c>
      <c r="D99" s="68"/>
      <c r="E99" s="69">
        <f>SUM(E100:E101)</f>
        <v>655118.18000000005</v>
      </c>
      <c r="F99" s="72">
        <v>690000</v>
      </c>
      <c r="G99" s="72">
        <v>690000</v>
      </c>
      <c r="H99" s="74">
        <f>SUM(H100:H101)</f>
        <v>749025.86</v>
      </c>
      <c r="I99" s="75">
        <f t="shared" si="3"/>
        <v>114.33446405044047</v>
      </c>
      <c r="J99" s="75">
        <f>H99/G99*100</f>
        <v>108.55447246376811</v>
      </c>
    </row>
    <row r="100" spans="1:10" ht="27" customHeight="1" x14ac:dyDescent="0.2">
      <c r="A100" s="143"/>
      <c r="B100" s="143">
        <v>3132</v>
      </c>
      <c r="C100" s="143" t="s">
        <v>244</v>
      </c>
      <c r="D100" s="71">
        <v>53082</v>
      </c>
      <c r="E100" s="70">
        <v>655118.18000000005</v>
      </c>
      <c r="F100" s="72"/>
      <c r="G100" s="72"/>
      <c r="H100" s="72">
        <v>746749.98</v>
      </c>
      <c r="I100" s="73">
        <f t="shared" si="3"/>
        <v>113.98706413551214</v>
      </c>
      <c r="J100" s="73"/>
    </row>
    <row r="101" spans="1:10" ht="27" customHeight="1" x14ac:dyDescent="0.2">
      <c r="A101" s="143"/>
      <c r="B101" s="143">
        <v>3133</v>
      </c>
      <c r="C101" s="143" t="s">
        <v>245</v>
      </c>
      <c r="D101" s="71">
        <v>53082</v>
      </c>
      <c r="E101" s="70">
        <v>0</v>
      </c>
      <c r="F101" s="72"/>
      <c r="G101" s="72"/>
      <c r="H101" s="72">
        <v>2275.88</v>
      </c>
      <c r="I101" s="73">
        <v>0</v>
      </c>
      <c r="J101" s="73"/>
    </row>
    <row r="102" spans="1:10" ht="27" customHeight="1" x14ac:dyDescent="0.2">
      <c r="A102" s="68"/>
      <c r="B102" s="140">
        <v>32</v>
      </c>
      <c r="C102" s="140" t="s">
        <v>149</v>
      </c>
      <c r="D102" s="68"/>
      <c r="E102" s="69">
        <f>SUM(E103,E105)</f>
        <v>1502.19</v>
      </c>
      <c r="F102" s="69">
        <f>SUM(F103,F105)</f>
        <v>77000</v>
      </c>
      <c r="G102" s="69">
        <f>SUM(G103,G105)</f>
        <v>77000</v>
      </c>
      <c r="H102" s="69">
        <f>SUM(H103,H105)</f>
        <v>71051.239999999991</v>
      </c>
      <c r="I102" s="63">
        <f>H102/E102*100</f>
        <v>4729.843761441628</v>
      </c>
      <c r="J102" s="63">
        <f>H102/G102*100</f>
        <v>92.274337662337643</v>
      </c>
    </row>
    <row r="103" spans="1:10" ht="27" customHeight="1" x14ac:dyDescent="0.2">
      <c r="A103" s="68"/>
      <c r="B103" s="140">
        <v>323</v>
      </c>
      <c r="C103" s="140" t="s">
        <v>14</v>
      </c>
      <c r="D103" s="68"/>
      <c r="E103" s="69">
        <f>SUM(E104)</f>
        <v>0</v>
      </c>
      <c r="F103" s="70">
        <v>0</v>
      </c>
      <c r="G103" s="70">
        <v>0</v>
      </c>
      <c r="H103" s="69">
        <f>SUM(H104)</f>
        <v>4645</v>
      </c>
      <c r="I103" s="75">
        <v>0</v>
      </c>
      <c r="J103" s="75">
        <v>0</v>
      </c>
    </row>
    <row r="104" spans="1:10" ht="27" customHeight="1" x14ac:dyDescent="0.2">
      <c r="A104" s="144"/>
      <c r="B104" s="143">
        <v>3236</v>
      </c>
      <c r="C104" s="143" t="s">
        <v>59</v>
      </c>
      <c r="D104" s="71">
        <v>53082</v>
      </c>
      <c r="E104" s="70">
        <v>0</v>
      </c>
      <c r="F104" s="70"/>
      <c r="G104" s="70"/>
      <c r="H104" s="70">
        <v>4645</v>
      </c>
      <c r="I104" s="73">
        <v>0</v>
      </c>
      <c r="J104" s="73"/>
    </row>
    <row r="105" spans="1:10" ht="27" customHeight="1" x14ac:dyDescent="0.2">
      <c r="A105" s="68"/>
      <c r="B105" s="140" t="s">
        <v>11</v>
      </c>
      <c r="C105" s="140" t="s">
        <v>12</v>
      </c>
      <c r="D105" s="68"/>
      <c r="E105" s="69">
        <f>SUM(E106:E107)</f>
        <v>1502.19</v>
      </c>
      <c r="F105" s="72">
        <v>77000</v>
      </c>
      <c r="G105" s="72">
        <v>77000</v>
      </c>
      <c r="H105" s="74">
        <f>SUM(H106:H107)</f>
        <v>66406.239999999991</v>
      </c>
      <c r="I105" s="75">
        <f t="shared" si="3"/>
        <v>4420.6285489851471</v>
      </c>
      <c r="J105" s="75">
        <f>H105/G105*100</f>
        <v>86.241870129870108</v>
      </c>
    </row>
    <row r="106" spans="1:10" ht="27" customHeight="1" x14ac:dyDescent="0.2">
      <c r="A106" s="143"/>
      <c r="B106" s="143">
        <v>3295</v>
      </c>
      <c r="C106" s="143" t="s">
        <v>56</v>
      </c>
      <c r="D106" s="71">
        <v>53082</v>
      </c>
      <c r="E106" s="70">
        <v>1502.19</v>
      </c>
      <c r="F106" s="72"/>
      <c r="G106" s="72"/>
      <c r="H106" s="72">
        <v>16250</v>
      </c>
      <c r="I106" s="73">
        <f t="shared" si="3"/>
        <v>1081.7539725334345</v>
      </c>
      <c r="J106" s="73"/>
    </row>
    <row r="107" spans="1:10" ht="27" customHeight="1" x14ac:dyDescent="0.2">
      <c r="A107" s="143"/>
      <c r="B107" s="143">
        <v>3296</v>
      </c>
      <c r="C107" s="143" t="s">
        <v>246</v>
      </c>
      <c r="D107" s="71">
        <v>53082</v>
      </c>
      <c r="E107" s="70">
        <v>0</v>
      </c>
      <c r="F107" s="72"/>
      <c r="G107" s="72"/>
      <c r="H107" s="72">
        <v>50156.24</v>
      </c>
      <c r="I107" s="73">
        <v>0</v>
      </c>
      <c r="J107" s="73"/>
    </row>
    <row r="108" spans="1:10" ht="27" customHeight="1" x14ac:dyDescent="0.2">
      <c r="A108" s="68"/>
      <c r="B108" s="140">
        <v>34</v>
      </c>
      <c r="C108" s="140" t="s">
        <v>151</v>
      </c>
      <c r="D108" s="68"/>
      <c r="E108" s="69">
        <f>E109</f>
        <v>0</v>
      </c>
      <c r="F108" s="74">
        <f>F109</f>
        <v>38000</v>
      </c>
      <c r="G108" s="74">
        <f>G109</f>
        <v>38000</v>
      </c>
      <c r="H108" s="74">
        <f>H109</f>
        <v>41427.379999999997</v>
      </c>
      <c r="I108" s="75">
        <v>0</v>
      </c>
      <c r="J108" s="75">
        <f>H108/G108*100</f>
        <v>109.01942105263159</v>
      </c>
    </row>
    <row r="109" spans="1:10" ht="27" customHeight="1" x14ac:dyDescent="0.2">
      <c r="A109" s="68"/>
      <c r="B109" s="140" t="s">
        <v>29</v>
      </c>
      <c r="C109" s="140" t="s">
        <v>30</v>
      </c>
      <c r="D109" s="68"/>
      <c r="E109" s="69">
        <f>E110</f>
        <v>0</v>
      </c>
      <c r="F109" s="72">
        <v>38000</v>
      </c>
      <c r="G109" s="72">
        <v>38000</v>
      </c>
      <c r="H109" s="74">
        <f>H110</f>
        <v>41427.379999999997</v>
      </c>
      <c r="I109" s="75">
        <v>0</v>
      </c>
      <c r="J109" s="75">
        <f>H109/G109*100</f>
        <v>109.01942105263159</v>
      </c>
    </row>
    <row r="110" spans="1:10" ht="27" customHeight="1" x14ac:dyDescent="0.2">
      <c r="A110" s="143"/>
      <c r="B110" s="143">
        <v>3433</v>
      </c>
      <c r="C110" s="143" t="s">
        <v>247</v>
      </c>
      <c r="D110" s="71">
        <v>53082</v>
      </c>
      <c r="E110" s="70">
        <v>0</v>
      </c>
      <c r="F110" s="72"/>
      <c r="G110" s="72"/>
      <c r="H110" s="72">
        <v>41427.379999999997</v>
      </c>
      <c r="I110" s="73">
        <v>0</v>
      </c>
      <c r="J110" s="73"/>
    </row>
    <row r="111" spans="1:10" ht="27" customHeight="1" x14ac:dyDescent="0.2">
      <c r="A111" s="65">
        <v>2301</v>
      </c>
      <c r="B111" s="66" t="s">
        <v>3</v>
      </c>
      <c r="C111" s="65" t="s">
        <v>248</v>
      </c>
      <c r="D111" s="66"/>
      <c r="E111" s="59">
        <f>SUM(E112,E117,E122,E127,E141,E148,E153,E168)</f>
        <v>151474.62000000002</v>
      </c>
      <c r="F111" s="59">
        <f>SUM(F112,F117,F122,F127,F141,F153,F168)</f>
        <v>87353.93</v>
      </c>
      <c r="G111" s="59">
        <f>SUM(G112,G117,G122,G127,G141,G153,G168)</f>
        <v>87353.93</v>
      </c>
      <c r="H111" s="59">
        <f>SUM(H112,H117,H122,H127,H141,H148,H153,H168)</f>
        <v>89936.869999999981</v>
      </c>
      <c r="I111" s="67">
        <f t="shared" ref="I111:I116" si="4">H111/E111*100</f>
        <v>59.374217278115616</v>
      </c>
      <c r="J111" s="67">
        <f>H111/G111*100</f>
        <v>102.95686753875867</v>
      </c>
    </row>
    <row r="112" spans="1:10" ht="27" customHeight="1" x14ac:dyDescent="0.2">
      <c r="A112" s="140" t="s">
        <v>265</v>
      </c>
      <c r="B112" s="68" t="s">
        <v>4</v>
      </c>
      <c r="C112" s="140" t="s">
        <v>266</v>
      </c>
      <c r="D112" s="68"/>
      <c r="E112" s="69">
        <f t="shared" ref="E112:H113" si="5">E113</f>
        <v>61587.48</v>
      </c>
      <c r="F112" s="69">
        <f t="shared" si="5"/>
        <v>68245.759999999995</v>
      </c>
      <c r="G112" s="69">
        <f t="shared" si="5"/>
        <v>68245.759999999995</v>
      </c>
      <c r="H112" s="69">
        <f t="shared" si="5"/>
        <v>68245.759999999995</v>
      </c>
      <c r="I112" s="63">
        <f t="shared" si="4"/>
        <v>110.81109342353348</v>
      </c>
      <c r="J112" s="63"/>
    </row>
    <row r="113" spans="1:10" ht="27" customHeight="1" x14ac:dyDescent="0.2">
      <c r="A113" s="68"/>
      <c r="B113" s="140">
        <v>3</v>
      </c>
      <c r="C113" s="140" t="s">
        <v>150</v>
      </c>
      <c r="D113" s="68"/>
      <c r="E113" s="69">
        <f t="shared" si="5"/>
        <v>61587.48</v>
      </c>
      <c r="F113" s="69">
        <f t="shared" si="5"/>
        <v>68245.759999999995</v>
      </c>
      <c r="G113" s="69">
        <f t="shared" si="5"/>
        <v>68245.759999999995</v>
      </c>
      <c r="H113" s="69">
        <f t="shared" si="5"/>
        <v>68245.759999999995</v>
      </c>
      <c r="I113" s="63">
        <f t="shared" si="4"/>
        <v>110.81109342353348</v>
      </c>
      <c r="J113" s="63">
        <v>0</v>
      </c>
    </row>
    <row r="114" spans="1:10" ht="27" customHeight="1" x14ac:dyDescent="0.2">
      <c r="A114" s="68"/>
      <c r="B114" s="140">
        <v>32</v>
      </c>
      <c r="C114" s="140" t="s">
        <v>149</v>
      </c>
      <c r="D114" s="68"/>
      <c r="E114" s="69">
        <f>SUM(E115)</f>
        <v>61587.48</v>
      </c>
      <c r="F114" s="69">
        <f>SUM(F115)</f>
        <v>68245.759999999995</v>
      </c>
      <c r="G114" s="69">
        <f>SUM(G115)</f>
        <v>68245.759999999995</v>
      </c>
      <c r="H114" s="69">
        <f>SUM(H115)</f>
        <v>68245.759999999995</v>
      </c>
      <c r="I114" s="63">
        <f t="shared" si="4"/>
        <v>110.81109342353348</v>
      </c>
      <c r="J114" s="63">
        <v>0</v>
      </c>
    </row>
    <row r="115" spans="1:10" ht="27" customHeight="1" x14ac:dyDescent="0.2">
      <c r="A115" s="68"/>
      <c r="B115" s="140">
        <v>323</v>
      </c>
      <c r="C115" s="140" t="s">
        <v>14</v>
      </c>
      <c r="D115" s="68"/>
      <c r="E115" s="69">
        <f>SUM(E116)</f>
        <v>61587.48</v>
      </c>
      <c r="F115" s="72">
        <v>68245.759999999995</v>
      </c>
      <c r="G115" s="72">
        <v>68245.759999999995</v>
      </c>
      <c r="H115" s="69">
        <f>SUM(H116)</f>
        <v>68245.759999999995</v>
      </c>
      <c r="I115" s="75">
        <f t="shared" si="4"/>
        <v>110.81109342353348</v>
      </c>
      <c r="J115" s="75">
        <v>0</v>
      </c>
    </row>
    <row r="116" spans="1:10" ht="27" customHeight="1" x14ac:dyDescent="0.2">
      <c r="A116" s="143"/>
      <c r="B116" s="143">
        <v>3237</v>
      </c>
      <c r="C116" s="143" t="s">
        <v>17</v>
      </c>
      <c r="D116" s="71">
        <v>11001</v>
      </c>
      <c r="E116" s="70">
        <v>61587.48</v>
      </c>
      <c r="F116" s="72"/>
      <c r="G116" s="72"/>
      <c r="H116" s="72">
        <v>68245.759999999995</v>
      </c>
      <c r="I116" s="73">
        <f t="shared" si="4"/>
        <v>110.81109342353348</v>
      </c>
      <c r="J116" s="73"/>
    </row>
    <row r="117" spans="1:10" ht="27" customHeight="1" x14ac:dyDescent="0.2">
      <c r="A117" s="140" t="s">
        <v>288</v>
      </c>
      <c r="B117" s="68" t="s">
        <v>4</v>
      </c>
      <c r="C117" s="140" t="s">
        <v>289</v>
      </c>
      <c r="D117" s="68"/>
      <c r="E117" s="69">
        <f t="shared" ref="E117:H118" si="6">E118</f>
        <v>67281.72</v>
      </c>
      <c r="F117" s="69">
        <f t="shared" si="6"/>
        <v>0</v>
      </c>
      <c r="G117" s="69">
        <f t="shared" si="6"/>
        <v>0</v>
      </c>
      <c r="H117" s="69">
        <f t="shared" si="6"/>
        <v>0</v>
      </c>
      <c r="I117" s="63">
        <f t="shared" ref="I117:I126" si="7">H117/E117*100</f>
        <v>0</v>
      </c>
      <c r="J117" s="63"/>
    </row>
    <row r="118" spans="1:10" ht="27" customHeight="1" x14ac:dyDescent="0.2">
      <c r="A118" s="68"/>
      <c r="B118" s="140">
        <v>3</v>
      </c>
      <c r="C118" s="140" t="s">
        <v>150</v>
      </c>
      <c r="D118" s="68"/>
      <c r="E118" s="69">
        <f t="shared" si="6"/>
        <v>67281.72</v>
      </c>
      <c r="F118" s="69">
        <f t="shared" si="6"/>
        <v>0</v>
      </c>
      <c r="G118" s="69">
        <f t="shared" si="6"/>
        <v>0</v>
      </c>
      <c r="H118" s="69">
        <f t="shared" si="6"/>
        <v>0</v>
      </c>
      <c r="I118" s="63">
        <f t="shared" si="7"/>
        <v>0</v>
      </c>
      <c r="J118" s="63" t="e">
        <f>H118/G118*100</f>
        <v>#DIV/0!</v>
      </c>
    </row>
    <row r="119" spans="1:10" ht="27" customHeight="1" x14ac:dyDescent="0.2">
      <c r="A119" s="68"/>
      <c r="B119" s="140">
        <v>31</v>
      </c>
      <c r="C119" s="140" t="s">
        <v>239</v>
      </c>
      <c r="D119" s="68"/>
      <c r="E119" s="69">
        <f>SUM(E120)</f>
        <v>67281.72</v>
      </c>
      <c r="F119" s="69">
        <f>SUM(F120)</f>
        <v>0</v>
      </c>
      <c r="G119" s="69">
        <f>SUM(G120)</f>
        <v>0</v>
      </c>
      <c r="H119" s="69">
        <f>SUM(H120)</f>
        <v>0</v>
      </c>
      <c r="I119" s="63">
        <f t="shared" si="7"/>
        <v>0</v>
      </c>
      <c r="J119" s="63" t="e">
        <f>H119/G119*100</f>
        <v>#DIV/0!</v>
      </c>
    </row>
    <row r="120" spans="1:10" ht="27" customHeight="1" x14ac:dyDescent="0.2">
      <c r="A120" s="68"/>
      <c r="B120" s="140">
        <v>311</v>
      </c>
      <c r="C120" s="140" t="s">
        <v>292</v>
      </c>
      <c r="D120" s="68"/>
      <c r="E120" s="69">
        <f>SUM(E121:E121)</f>
        <v>67281.72</v>
      </c>
      <c r="F120" s="72">
        <v>0</v>
      </c>
      <c r="G120" s="72">
        <v>0</v>
      </c>
      <c r="H120" s="69">
        <f>SUM(H121:H121)</f>
        <v>0</v>
      </c>
      <c r="I120" s="75">
        <f t="shared" si="7"/>
        <v>0</v>
      </c>
      <c r="J120" s="75" t="e">
        <f>H120/G120*100</f>
        <v>#DIV/0!</v>
      </c>
    </row>
    <row r="121" spans="1:10" ht="27" customHeight="1" x14ac:dyDescent="0.2">
      <c r="A121" s="143"/>
      <c r="B121" s="143">
        <v>3111</v>
      </c>
      <c r="C121" s="143" t="s">
        <v>241</v>
      </c>
      <c r="D121" s="71">
        <v>53086</v>
      </c>
      <c r="E121" s="70">
        <v>67281.72</v>
      </c>
      <c r="F121" s="72">
        <v>0</v>
      </c>
      <c r="G121" s="72">
        <v>0</v>
      </c>
      <c r="H121" s="72">
        <v>0</v>
      </c>
      <c r="I121" s="73">
        <f t="shared" si="7"/>
        <v>0</v>
      </c>
      <c r="J121" s="73"/>
    </row>
    <row r="122" spans="1:10" ht="27" customHeight="1" x14ac:dyDescent="0.2">
      <c r="A122" s="140" t="s">
        <v>249</v>
      </c>
      <c r="B122" s="68" t="s">
        <v>4</v>
      </c>
      <c r="C122" s="140" t="s">
        <v>251</v>
      </c>
      <c r="D122" s="68"/>
      <c r="E122" s="69">
        <f>SUM(E123)</f>
        <v>6878.2</v>
      </c>
      <c r="F122" s="74">
        <f>SUM(F123)</f>
        <v>13300</v>
      </c>
      <c r="G122" s="74">
        <f>SUM(G123)</f>
        <v>13300</v>
      </c>
      <c r="H122" s="74">
        <f>SUM(H123)</f>
        <v>17415.599999999999</v>
      </c>
      <c r="I122" s="75">
        <f t="shared" si="7"/>
        <v>253.19996510715009</v>
      </c>
      <c r="J122" s="75">
        <f>H122/G122*100</f>
        <v>130.94436090225562</v>
      </c>
    </row>
    <row r="123" spans="1:10" ht="27" customHeight="1" x14ac:dyDescent="0.2">
      <c r="A123" s="68"/>
      <c r="B123" s="140">
        <v>3</v>
      </c>
      <c r="C123" s="140" t="s">
        <v>150</v>
      </c>
      <c r="D123" s="68"/>
      <c r="E123" s="69">
        <f t="shared" ref="E123:H124" si="8">E124</f>
        <v>6878.2</v>
      </c>
      <c r="F123" s="69">
        <f t="shared" si="8"/>
        <v>13300</v>
      </c>
      <c r="G123" s="69">
        <f t="shared" si="8"/>
        <v>13300</v>
      </c>
      <c r="H123" s="69">
        <f t="shared" si="8"/>
        <v>17415.599999999999</v>
      </c>
      <c r="I123" s="75">
        <f t="shared" si="7"/>
        <v>253.19996510715009</v>
      </c>
      <c r="J123" s="75">
        <f>H123/G123*100</f>
        <v>130.94436090225562</v>
      </c>
    </row>
    <row r="124" spans="1:10" ht="27" customHeight="1" x14ac:dyDescent="0.2">
      <c r="A124" s="68"/>
      <c r="B124" s="140">
        <v>32</v>
      </c>
      <c r="C124" s="140" t="s">
        <v>149</v>
      </c>
      <c r="D124" s="68"/>
      <c r="E124" s="69">
        <f t="shared" si="8"/>
        <v>6878.2</v>
      </c>
      <c r="F124" s="69">
        <f t="shared" si="8"/>
        <v>13300</v>
      </c>
      <c r="G124" s="69">
        <f t="shared" si="8"/>
        <v>13300</v>
      </c>
      <c r="H124" s="69">
        <f t="shared" si="8"/>
        <v>17415.599999999999</v>
      </c>
      <c r="I124" s="75">
        <f t="shared" si="7"/>
        <v>253.19996510715009</v>
      </c>
      <c r="J124" s="75">
        <f>H124/G124*100</f>
        <v>130.94436090225562</v>
      </c>
    </row>
    <row r="125" spans="1:10" ht="27" customHeight="1" x14ac:dyDescent="0.2">
      <c r="A125" s="68"/>
      <c r="B125" s="140">
        <v>323</v>
      </c>
      <c r="C125" s="140" t="s">
        <v>14</v>
      </c>
      <c r="D125" s="68"/>
      <c r="E125" s="69">
        <f>E126</f>
        <v>6878.2</v>
      </c>
      <c r="F125" s="72">
        <v>13300</v>
      </c>
      <c r="G125" s="72">
        <v>13300</v>
      </c>
      <c r="H125" s="74">
        <f>H126</f>
        <v>17415.599999999999</v>
      </c>
      <c r="I125" s="75">
        <f t="shared" si="7"/>
        <v>253.19996510715009</v>
      </c>
      <c r="J125" s="75">
        <f>H125/G125*100</f>
        <v>130.94436090225562</v>
      </c>
    </row>
    <row r="126" spans="1:10" ht="27" customHeight="1" x14ac:dyDescent="0.2">
      <c r="A126" s="143"/>
      <c r="B126" s="143">
        <v>3231</v>
      </c>
      <c r="C126" s="143" t="s">
        <v>53</v>
      </c>
      <c r="D126" s="71">
        <v>53082</v>
      </c>
      <c r="E126" s="70">
        <v>6878.2</v>
      </c>
      <c r="F126" s="72"/>
      <c r="G126" s="72"/>
      <c r="H126" s="72">
        <v>17415.599999999999</v>
      </c>
      <c r="I126" s="73">
        <f t="shared" si="7"/>
        <v>253.19996510715009</v>
      </c>
      <c r="J126" s="73"/>
    </row>
    <row r="127" spans="1:10" ht="27" customHeight="1" x14ac:dyDescent="0.2">
      <c r="A127" s="140" t="s">
        <v>272</v>
      </c>
      <c r="B127" s="68" t="s">
        <v>4</v>
      </c>
      <c r="C127" s="140" t="s">
        <v>273</v>
      </c>
      <c r="D127" s="68"/>
      <c r="E127" s="69">
        <f>SUM(E128)</f>
        <v>0</v>
      </c>
      <c r="F127" s="74">
        <f>SUM(F128)</f>
        <v>2600</v>
      </c>
      <c r="G127" s="74">
        <f>SUM(G128)</f>
        <v>2600</v>
      </c>
      <c r="H127" s="74">
        <f>SUM(H128)</f>
        <v>0</v>
      </c>
      <c r="I127" s="75">
        <v>0</v>
      </c>
      <c r="J127" s="75">
        <f>H127/G127*100</f>
        <v>0</v>
      </c>
    </row>
    <row r="128" spans="1:10" ht="27" customHeight="1" x14ac:dyDescent="0.2">
      <c r="A128" s="68"/>
      <c r="B128" s="140">
        <v>3</v>
      </c>
      <c r="C128" s="140" t="s">
        <v>150</v>
      </c>
      <c r="D128" s="68"/>
      <c r="E128" s="69">
        <f>SUM(E129,E138)</f>
        <v>0</v>
      </c>
      <c r="F128" s="69">
        <f>SUM(F129,F138)</f>
        <v>2600</v>
      </c>
      <c r="G128" s="69">
        <f>SUM(G129,G138)</f>
        <v>2600</v>
      </c>
      <c r="H128" s="69">
        <f>SUM(H129,H138)</f>
        <v>0</v>
      </c>
      <c r="I128" s="75">
        <v>0</v>
      </c>
      <c r="J128" s="75">
        <f>H128/G128*100</f>
        <v>0</v>
      </c>
    </row>
    <row r="129" spans="1:10" ht="27" customHeight="1" x14ac:dyDescent="0.2">
      <c r="A129" s="68"/>
      <c r="B129" s="140">
        <v>32</v>
      </c>
      <c r="C129" s="140" t="s">
        <v>149</v>
      </c>
      <c r="D129" s="68"/>
      <c r="E129" s="69">
        <f>SUM(E130,E136)</f>
        <v>0</v>
      </c>
      <c r="F129" s="69">
        <f>SUM(F130,F132,F134,F136)</f>
        <v>2600</v>
      </c>
      <c r="G129" s="69">
        <f>SUM(G130,G132,G134,G136)</f>
        <v>2600</v>
      </c>
      <c r="H129" s="69">
        <f>SUM(H130,H136)</f>
        <v>0</v>
      </c>
      <c r="I129" s="75">
        <v>0</v>
      </c>
      <c r="J129" s="75">
        <f>H129/G129*100</f>
        <v>0</v>
      </c>
    </row>
    <row r="130" spans="1:10" ht="27" customHeight="1" x14ac:dyDescent="0.2">
      <c r="A130" s="68"/>
      <c r="B130" s="140" t="s">
        <v>6</v>
      </c>
      <c r="C130" s="140" t="s">
        <v>7</v>
      </c>
      <c r="D130" s="68"/>
      <c r="E130" s="69">
        <f>E131</f>
        <v>0</v>
      </c>
      <c r="F130" s="72">
        <v>300</v>
      </c>
      <c r="G130" s="72">
        <v>300</v>
      </c>
      <c r="H130" s="74">
        <f>H131</f>
        <v>0</v>
      </c>
      <c r="I130" s="75">
        <v>0</v>
      </c>
      <c r="J130" s="75">
        <f>H130/G130*100</f>
        <v>0</v>
      </c>
    </row>
    <row r="131" spans="1:10" ht="27" customHeight="1" x14ac:dyDescent="0.2">
      <c r="A131" s="143"/>
      <c r="B131" s="143" t="s">
        <v>9</v>
      </c>
      <c r="C131" s="143" t="s">
        <v>10</v>
      </c>
      <c r="D131" s="71">
        <v>53082</v>
      </c>
      <c r="E131" s="70">
        <v>0</v>
      </c>
      <c r="F131" s="72"/>
      <c r="G131" s="72"/>
      <c r="H131" s="72">
        <v>0</v>
      </c>
      <c r="I131" s="73">
        <v>0</v>
      </c>
      <c r="J131" s="73"/>
    </row>
    <row r="132" spans="1:10" s="92" customFormat="1" ht="27" customHeight="1" x14ac:dyDescent="0.2">
      <c r="A132" s="140"/>
      <c r="B132" s="140">
        <v>322</v>
      </c>
      <c r="C132" s="140" t="s">
        <v>232</v>
      </c>
      <c r="D132" s="91"/>
      <c r="E132" s="69"/>
      <c r="F132" s="74">
        <v>500</v>
      </c>
      <c r="G132" s="74">
        <v>500</v>
      </c>
      <c r="H132" s="74">
        <v>0</v>
      </c>
      <c r="I132" s="73">
        <v>0</v>
      </c>
      <c r="J132" s="75"/>
    </row>
    <row r="133" spans="1:10" ht="27" customHeight="1" x14ac:dyDescent="0.2">
      <c r="A133" s="143"/>
      <c r="B133" s="143">
        <v>3222</v>
      </c>
      <c r="C133" s="143" t="s">
        <v>99</v>
      </c>
      <c r="D133" s="71">
        <v>53082</v>
      </c>
      <c r="E133" s="70">
        <v>0</v>
      </c>
      <c r="F133" s="72"/>
      <c r="G133" s="72"/>
      <c r="H133" s="72">
        <v>0</v>
      </c>
      <c r="I133" s="73">
        <v>0</v>
      </c>
      <c r="J133" s="73"/>
    </row>
    <row r="134" spans="1:10" s="92" customFormat="1" ht="27" customHeight="1" x14ac:dyDescent="0.2">
      <c r="A134" s="140"/>
      <c r="B134" s="140">
        <v>323</v>
      </c>
      <c r="C134" s="140" t="s">
        <v>14</v>
      </c>
      <c r="D134" s="91"/>
      <c r="E134" s="69"/>
      <c r="F134" s="74">
        <v>1200</v>
      </c>
      <c r="G134" s="74">
        <v>1200</v>
      </c>
      <c r="H134" s="74">
        <v>0</v>
      </c>
      <c r="I134" s="75">
        <v>0</v>
      </c>
      <c r="J134" s="75">
        <v>0</v>
      </c>
    </row>
    <row r="135" spans="1:10" ht="27" customHeight="1" x14ac:dyDescent="0.2">
      <c r="A135" s="143"/>
      <c r="B135" s="143">
        <v>3237</v>
      </c>
      <c r="C135" s="143" t="s">
        <v>110</v>
      </c>
      <c r="D135" s="71">
        <v>53082</v>
      </c>
      <c r="E135" s="70">
        <v>0</v>
      </c>
      <c r="F135" s="72"/>
      <c r="G135" s="72"/>
      <c r="H135" s="72">
        <v>0</v>
      </c>
      <c r="I135" s="73">
        <v>0</v>
      </c>
      <c r="J135" s="73"/>
    </row>
    <row r="136" spans="1:10" ht="27" customHeight="1" x14ac:dyDescent="0.2">
      <c r="A136" s="68"/>
      <c r="B136" s="140">
        <v>329</v>
      </c>
      <c r="C136" s="140" t="s">
        <v>28</v>
      </c>
      <c r="D136" s="68"/>
      <c r="E136" s="69">
        <f>SUM(E137:E137)</f>
        <v>0</v>
      </c>
      <c r="F136" s="72">
        <v>600</v>
      </c>
      <c r="G136" s="72">
        <v>600</v>
      </c>
      <c r="H136" s="74">
        <f>SUM(H137:H137)</f>
        <v>0</v>
      </c>
      <c r="I136" s="75">
        <v>0</v>
      </c>
      <c r="J136" s="75">
        <f>H136/G136*100</f>
        <v>0</v>
      </c>
    </row>
    <row r="137" spans="1:10" ht="27" customHeight="1" x14ac:dyDescent="0.2">
      <c r="A137" s="143"/>
      <c r="B137" s="143">
        <v>3299</v>
      </c>
      <c r="C137" s="143" t="s">
        <v>28</v>
      </c>
      <c r="D137" s="71">
        <v>53082</v>
      </c>
      <c r="E137" s="70">
        <v>0</v>
      </c>
      <c r="F137" s="72"/>
      <c r="G137" s="72"/>
      <c r="H137" s="72">
        <v>0</v>
      </c>
      <c r="I137" s="73">
        <v>0</v>
      </c>
      <c r="J137" s="73"/>
    </row>
    <row r="138" spans="1:10" s="92" customFormat="1" ht="27" customHeight="1" x14ac:dyDescent="0.2">
      <c r="A138" s="140"/>
      <c r="B138" s="140">
        <v>34</v>
      </c>
      <c r="C138" s="140" t="s">
        <v>151</v>
      </c>
      <c r="D138" s="91"/>
      <c r="E138" s="69">
        <f>SUM(E139:E139)</f>
        <v>0</v>
      </c>
      <c r="F138" s="69">
        <f>SUM(F139:F139)</f>
        <v>0</v>
      </c>
      <c r="G138" s="69">
        <f>SUM(G139:G139)</f>
        <v>0</v>
      </c>
      <c r="H138" s="69">
        <f>SUM(H139:H139)</f>
        <v>0</v>
      </c>
      <c r="I138" s="75">
        <v>0</v>
      </c>
      <c r="J138" s="75">
        <v>0</v>
      </c>
    </row>
    <row r="139" spans="1:10" s="92" customFormat="1" ht="27" customHeight="1" x14ac:dyDescent="0.2">
      <c r="A139" s="140"/>
      <c r="B139" s="140">
        <v>343</v>
      </c>
      <c r="C139" s="140" t="s">
        <v>30</v>
      </c>
      <c r="D139" s="91"/>
      <c r="E139" s="69">
        <f>SUM(E140:E140)</f>
        <v>0</v>
      </c>
      <c r="F139" s="72">
        <v>0</v>
      </c>
      <c r="G139" s="72">
        <v>0</v>
      </c>
      <c r="H139" s="69">
        <f>SUM(H140:H140)</f>
        <v>0</v>
      </c>
      <c r="I139" s="75">
        <v>0</v>
      </c>
      <c r="J139" s="75">
        <v>0</v>
      </c>
    </row>
    <row r="140" spans="1:10" ht="27" customHeight="1" x14ac:dyDescent="0.2">
      <c r="A140" s="143"/>
      <c r="B140" s="143">
        <v>3431</v>
      </c>
      <c r="C140" s="143" t="s">
        <v>32</v>
      </c>
      <c r="D140" s="71">
        <v>53082</v>
      </c>
      <c r="E140" s="70">
        <v>0</v>
      </c>
      <c r="F140" s="72"/>
      <c r="G140" s="72"/>
      <c r="H140" s="72">
        <v>0</v>
      </c>
      <c r="I140" s="73">
        <v>0</v>
      </c>
      <c r="J140" s="73"/>
    </row>
    <row r="141" spans="1:10" ht="27" customHeight="1" x14ac:dyDescent="0.2">
      <c r="A141" s="140" t="s">
        <v>274</v>
      </c>
      <c r="B141" s="68" t="s">
        <v>4</v>
      </c>
      <c r="C141" s="140" t="s">
        <v>275</v>
      </c>
      <c r="D141" s="68"/>
      <c r="E141" s="69">
        <f>SUM(E142)</f>
        <v>153</v>
      </c>
      <c r="F141" s="69">
        <f t="shared" ref="F141:H142" si="9">SUM(F142)</f>
        <v>7</v>
      </c>
      <c r="G141" s="69">
        <f t="shared" si="9"/>
        <v>7</v>
      </c>
      <c r="H141" s="69">
        <f t="shared" si="9"/>
        <v>246.3</v>
      </c>
      <c r="I141" s="75">
        <v>0</v>
      </c>
      <c r="J141" s="75">
        <f>H141/G141*100</f>
        <v>3518.5714285714289</v>
      </c>
    </row>
    <row r="142" spans="1:10" ht="27" customHeight="1" x14ac:dyDescent="0.2">
      <c r="A142" s="68"/>
      <c r="B142" s="140">
        <v>3</v>
      </c>
      <c r="C142" s="140" t="s">
        <v>150</v>
      </c>
      <c r="D142" s="68"/>
      <c r="E142" s="69">
        <f>SUM(E143)</f>
        <v>153</v>
      </c>
      <c r="F142" s="69">
        <f t="shared" si="9"/>
        <v>7</v>
      </c>
      <c r="G142" s="69">
        <f t="shared" si="9"/>
        <v>7</v>
      </c>
      <c r="H142" s="69">
        <f t="shared" si="9"/>
        <v>246.3</v>
      </c>
      <c r="I142" s="75">
        <v>0</v>
      </c>
      <c r="J142" s="75">
        <f>H142/G142*100</f>
        <v>3518.5714285714289</v>
      </c>
    </row>
    <row r="143" spans="1:10" ht="27" customHeight="1" x14ac:dyDescent="0.2">
      <c r="A143" s="68"/>
      <c r="B143" s="140">
        <v>32</v>
      </c>
      <c r="C143" s="140" t="s">
        <v>149</v>
      </c>
      <c r="D143" s="68"/>
      <c r="E143" s="69">
        <f>SUM(E144,E146)</f>
        <v>153</v>
      </c>
      <c r="F143" s="69">
        <f>SUM(F144,F146)</f>
        <v>7</v>
      </c>
      <c r="G143" s="69">
        <f>SUM(G144,G146)</f>
        <v>7</v>
      </c>
      <c r="H143" s="69">
        <f>SUM(H144,H146)</f>
        <v>246.3</v>
      </c>
      <c r="I143" s="75">
        <v>0</v>
      </c>
      <c r="J143" s="75">
        <f>H143/G143*100</f>
        <v>3518.5714285714289</v>
      </c>
    </row>
    <row r="144" spans="1:10" ht="27" customHeight="1" x14ac:dyDescent="0.2">
      <c r="A144" s="68"/>
      <c r="B144" s="140">
        <v>322</v>
      </c>
      <c r="C144" s="140" t="s">
        <v>276</v>
      </c>
      <c r="D144" s="68"/>
      <c r="E144" s="69">
        <f>SUM(E145:E145)</f>
        <v>153</v>
      </c>
      <c r="F144" s="72">
        <v>0</v>
      </c>
      <c r="G144" s="72">
        <f>G145</f>
        <v>0</v>
      </c>
      <c r="H144" s="74">
        <f>SUM(H145:H145)</f>
        <v>246.3</v>
      </c>
      <c r="I144" s="75">
        <v>0</v>
      </c>
      <c r="J144" s="75">
        <v>0</v>
      </c>
    </row>
    <row r="145" spans="1:10" ht="27" customHeight="1" x14ac:dyDescent="0.2">
      <c r="A145" s="143"/>
      <c r="B145" s="143">
        <v>3222</v>
      </c>
      <c r="C145" s="143" t="s">
        <v>58</v>
      </c>
      <c r="D145" s="71">
        <v>53082</v>
      </c>
      <c r="E145" s="70">
        <v>153</v>
      </c>
      <c r="F145" s="72"/>
      <c r="G145" s="72"/>
      <c r="H145" s="72">
        <v>246.3</v>
      </c>
      <c r="I145" s="73">
        <v>0</v>
      </c>
      <c r="J145" s="73"/>
    </row>
    <row r="146" spans="1:10" ht="27" customHeight="1" x14ac:dyDescent="0.2">
      <c r="A146" s="68"/>
      <c r="B146" s="140">
        <v>323</v>
      </c>
      <c r="C146" s="140" t="s">
        <v>14</v>
      </c>
      <c r="D146" s="68"/>
      <c r="E146" s="69">
        <f>SUM(E147:E147)</f>
        <v>0</v>
      </c>
      <c r="F146" s="72">
        <v>7</v>
      </c>
      <c r="G146" s="72">
        <v>7</v>
      </c>
      <c r="H146" s="74">
        <f>SUM(H147:H147)</f>
        <v>0</v>
      </c>
      <c r="I146" s="75">
        <v>0</v>
      </c>
      <c r="J146" s="75">
        <f>H146/G146*100</f>
        <v>0</v>
      </c>
    </row>
    <row r="147" spans="1:10" ht="27" customHeight="1" x14ac:dyDescent="0.2">
      <c r="A147" s="143"/>
      <c r="B147" s="143">
        <v>3239</v>
      </c>
      <c r="C147" s="143" t="s">
        <v>19</v>
      </c>
      <c r="D147" s="71">
        <v>53082</v>
      </c>
      <c r="E147" s="70">
        <v>0</v>
      </c>
      <c r="F147" s="72"/>
      <c r="G147" s="72"/>
      <c r="H147" s="72">
        <v>0</v>
      </c>
      <c r="I147" s="73">
        <v>0</v>
      </c>
      <c r="J147" s="73"/>
    </row>
    <row r="148" spans="1:10" s="92" customFormat="1" ht="27" customHeight="1" x14ac:dyDescent="0.2">
      <c r="A148" s="140" t="s">
        <v>281</v>
      </c>
      <c r="B148" s="140" t="s">
        <v>4</v>
      </c>
      <c r="C148" s="140" t="s">
        <v>282</v>
      </c>
      <c r="D148" s="91"/>
      <c r="E148" s="69">
        <f>E149</f>
        <v>1500</v>
      </c>
      <c r="F148" s="74">
        <v>0</v>
      </c>
      <c r="G148" s="74"/>
      <c r="H148" s="74">
        <f>H149</f>
        <v>1700</v>
      </c>
      <c r="I148" s="73">
        <f t="shared" ref="I148:I157" si="10">H148/E148*100</f>
        <v>113.33333333333333</v>
      </c>
      <c r="J148" s="75"/>
    </row>
    <row r="149" spans="1:10" s="92" customFormat="1" ht="27" customHeight="1" x14ac:dyDescent="0.2">
      <c r="A149" s="140"/>
      <c r="B149" s="140">
        <v>3</v>
      </c>
      <c r="C149" s="140" t="s">
        <v>150</v>
      </c>
      <c r="D149" s="91"/>
      <c r="E149" s="69">
        <f>E150</f>
        <v>1500</v>
      </c>
      <c r="F149" s="74">
        <v>0</v>
      </c>
      <c r="G149" s="74"/>
      <c r="H149" s="74">
        <f>H150</f>
        <v>1700</v>
      </c>
      <c r="I149" s="73">
        <f t="shared" si="10"/>
        <v>113.33333333333333</v>
      </c>
      <c r="J149" s="75"/>
    </row>
    <row r="150" spans="1:10" s="92" customFormat="1" ht="27" customHeight="1" x14ac:dyDescent="0.2">
      <c r="A150" s="140"/>
      <c r="B150" s="140">
        <v>32</v>
      </c>
      <c r="C150" s="140" t="s">
        <v>149</v>
      </c>
      <c r="D150" s="91"/>
      <c r="E150" s="69">
        <f>E151</f>
        <v>1500</v>
      </c>
      <c r="F150" s="74">
        <f>F151</f>
        <v>0</v>
      </c>
      <c r="G150" s="74"/>
      <c r="H150" s="74">
        <f>H151</f>
        <v>1700</v>
      </c>
      <c r="I150" s="73">
        <f t="shared" si="10"/>
        <v>113.33333333333333</v>
      </c>
      <c r="J150" s="75"/>
    </row>
    <row r="151" spans="1:10" s="92" customFormat="1" ht="27" customHeight="1" x14ac:dyDescent="0.2">
      <c r="A151" s="140"/>
      <c r="B151" s="140">
        <v>323</v>
      </c>
      <c r="C151" s="140" t="s">
        <v>14</v>
      </c>
      <c r="D151" s="91"/>
      <c r="E151" s="69">
        <f>E152</f>
        <v>1500</v>
      </c>
      <c r="F151" s="72">
        <v>0</v>
      </c>
      <c r="G151" s="74"/>
      <c r="H151" s="74">
        <f>H152</f>
        <v>1700</v>
      </c>
      <c r="I151" s="73">
        <f t="shared" si="10"/>
        <v>113.33333333333333</v>
      </c>
      <c r="J151" s="75"/>
    </row>
    <row r="152" spans="1:10" ht="27" customHeight="1" x14ac:dyDescent="0.2">
      <c r="A152" s="143"/>
      <c r="B152" s="143">
        <v>3231</v>
      </c>
      <c r="C152" s="143" t="s">
        <v>283</v>
      </c>
      <c r="D152" s="71">
        <v>58400</v>
      </c>
      <c r="E152" s="70">
        <v>1500</v>
      </c>
      <c r="F152" s="72"/>
      <c r="G152" s="72"/>
      <c r="H152" s="72">
        <v>1700</v>
      </c>
      <c r="I152" s="73">
        <f t="shared" si="10"/>
        <v>113.33333333333333</v>
      </c>
      <c r="J152" s="73"/>
    </row>
    <row r="153" spans="1:10" ht="27" customHeight="1" x14ac:dyDescent="0.2">
      <c r="A153" s="140" t="s">
        <v>250</v>
      </c>
      <c r="B153" s="68" t="s">
        <v>4</v>
      </c>
      <c r="C153" s="140" t="s">
        <v>277</v>
      </c>
      <c r="D153" s="68"/>
      <c r="E153" s="69">
        <f>SUM(E154,E164)</f>
        <v>9298.83</v>
      </c>
      <c r="F153" s="69">
        <f t="shared" ref="F153:H154" si="11">SUM(F154)</f>
        <v>701.17</v>
      </c>
      <c r="G153" s="69">
        <f t="shared" si="11"/>
        <v>701.17</v>
      </c>
      <c r="H153" s="69">
        <f t="shared" si="11"/>
        <v>701.17</v>
      </c>
      <c r="I153" s="75">
        <f t="shared" si="10"/>
        <v>7.540410997942752</v>
      </c>
      <c r="J153" s="75">
        <f>H153/G153*100</f>
        <v>100</v>
      </c>
    </row>
    <row r="154" spans="1:10" ht="27" customHeight="1" x14ac:dyDescent="0.2">
      <c r="A154" s="68"/>
      <c r="B154" s="140">
        <v>3</v>
      </c>
      <c r="C154" s="140" t="s">
        <v>150</v>
      </c>
      <c r="D154" s="68"/>
      <c r="E154" s="69">
        <f>SUM(E155)</f>
        <v>3359.83</v>
      </c>
      <c r="F154" s="69">
        <f t="shared" si="11"/>
        <v>701.17</v>
      </c>
      <c r="G154" s="69">
        <f t="shared" si="11"/>
        <v>701.17</v>
      </c>
      <c r="H154" s="69">
        <f t="shared" si="11"/>
        <v>701.17</v>
      </c>
      <c r="I154" s="75">
        <f t="shared" si="10"/>
        <v>20.869210644586182</v>
      </c>
      <c r="J154" s="75">
        <f>H154/G154*100</f>
        <v>100</v>
      </c>
    </row>
    <row r="155" spans="1:10" ht="27" customHeight="1" x14ac:dyDescent="0.2">
      <c r="A155" s="68"/>
      <c r="B155" s="140">
        <v>32</v>
      </c>
      <c r="C155" s="140" t="s">
        <v>149</v>
      </c>
      <c r="D155" s="68"/>
      <c r="E155" s="69">
        <f>SUM(E156,E159)</f>
        <v>3359.83</v>
      </c>
      <c r="F155" s="69">
        <f>SUM(F156,F159,F162)</f>
        <v>701.17</v>
      </c>
      <c r="G155" s="69">
        <f>SUM(G156,G159,G162)</f>
        <v>701.17</v>
      </c>
      <c r="H155" s="69">
        <f>SUM(H156,H159)</f>
        <v>701.17</v>
      </c>
      <c r="I155" s="75">
        <f t="shared" si="10"/>
        <v>20.869210644586182</v>
      </c>
      <c r="J155" s="75">
        <f>H155/G155*100</f>
        <v>100</v>
      </c>
    </row>
    <row r="156" spans="1:10" ht="27" customHeight="1" x14ac:dyDescent="0.2">
      <c r="A156" s="68"/>
      <c r="B156" s="140">
        <v>322</v>
      </c>
      <c r="C156" s="140" t="s">
        <v>232</v>
      </c>
      <c r="D156" s="68"/>
      <c r="E156" s="69">
        <f>SUM(E157:E157)</f>
        <v>154.83000000000001</v>
      </c>
      <c r="F156" s="72">
        <v>0</v>
      </c>
      <c r="G156" s="72">
        <v>0</v>
      </c>
      <c r="H156" s="74">
        <f>SUM(H157:H158)</f>
        <v>701.17</v>
      </c>
      <c r="I156" s="75">
        <f t="shared" si="10"/>
        <v>452.86443195763093</v>
      </c>
      <c r="J156" s="75">
        <v>0</v>
      </c>
    </row>
    <row r="157" spans="1:10" ht="27" customHeight="1" x14ac:dyDescent="0.2">
      <c r="A157" s="143"/>
      <c r="B157" s="143">
        <v>3221</v>
      </c>
      <c r="C157" s="143" t="s">
        <v>47</v>
      </c>
      <c r="D157" s="71">
        <v>11001</v>
      </c>
      <c r="E157" s="70">
        <v>154.83000000000001</v>
      </c>
      <c r="F157" s="72"/>
      <c r="G157" s="72"/>
      <c r="H157" s="72">
        <v>13.17</v>
      </c>
      <c r="I157" s="73">
        <f t="shared" si="10"/>
        <v>8.5061034683200916</v>
      </c>
      <c r="J157" s="73"/>
    </row>
    <row r="158" spans="1:10" ht="27" customHeight="1" x14ac:dyDescent="0.2">
      <c r="A158" s="143"/>
      <c r="B158" s="143">
        <v>3225</v>
      </c>
      <c r="C158" s="143" t="s">
        <v>51</v>
      </c>
      <c r="D158" s="71">
        <v>11001</v>
      </c>
      <c r="E158" s="70"/>
      <c r="F158" s="72"/>
      <c r="G158" s="72"/>
      <c r="H158" s="72">
        <v>688</v>
      </c>
      <c r="I158" s="73"/>
      <c r="J158" s="73"/>
    </row>
    <row r="159" spans="1:10" ht="27" customHeight="1" x14ac:dyDescent="0.2">
      <c r="A159" s="68"/>
      <c r="B159" s="140">
        <v>323</v>
      </c>
      <c r="C159" s="140" t="s">
        <v>14</v>
      </c>
      <c r="D159" s="68"/>
      <c r="E159" s="69">
        <f>SUM(E160:E161)</f>
        <v>3205</v>
      </c>
      <c r="F159" s="72">
        <v>0</v>
      </c>
      <c r="G159" s="72">
        <v>0</v>
      </c>
      <c r="H159" s="69">
        <f>SUM(H161:H161)</f>
        <v>0</v>
      </c>
      <c r="I159" s="75">
        <f>H159/E159*100</f>
        <v>0</v>
      </c>
      <c r="J159" s="75">
        <v>0</v>
      </c>
    </row>
    <row r="160" spans="1:10" ht="27" customHeight="1" x14ac:dyDescent="0.2">
      <c r="A160" s="144"/>
      <c r="B160" s="143">
        <v>3231</v>
      </c>
      <c r="C160" s="143" t="s">
        <v>53</v>
      </c>
      <c r="D160" s="71">
        <v>11001</v>
      </c>
      <c r="E160" s="70">
        <v>80</v>
      </c>
      <c r="F160" s="72"/>
      <c r="G160" s="72"/>
      <c r="H160" s="70">
        <v>0</v>
      </c>
      <c r="I160" s="73">
        <v>0</v>
      </c>
      <c r="J160" s="73"/>
    </row>
    <row r="161" spans="1:10" ht="27" customHeight="1" x14ac:dyDescent="0.2">
      <c r="A161" s="143"/>
      <c r="B161" s="143">
        <v>3239</v>
      </c>
      <c r="C161" s="143" t="s">
        <v>19</v>
      </c>
      <c r="D161" s="71">
        <v>11001</v>
      </c>
      <c r="E161" s="70">
        <v>3125</v>
      </c>
      <c r="F161" s="72"/>
      <c r="G161" s="72"/>
      <c r="H161" s="72">
        <v>0</v>
      </c>
      <c r="I161" s="73">
        <v>0</v>
      </c>
      <c r="J161" s="73"/>
    </row>
    <row r="162" spans="1:10" s="92" customFormat="1" ht="27" customHeight="1" x14ac:dyDescent="0.2">
      <c r="A162" s="140"/>
      <c r="B162" s="140">
        <v>329</v>
      </c>
      <c r="C162" s="140" t="s">
        <v>290</v>
      </c>
      <c r="D162" s="91"/>
      <c r="E162" s="69">
        <v>0</v>
      </c>
      <c r="F162" s="72">
        <v>701.17</v>
      </c>
      <c r="G162" s="72">
        <v>701.17</v>
      </c>
      <c r="H162" s="74">
        <f>H163</f>
        <v>0</v>
      </c>
      <c r="I162" s="75">
        <v>0</v>
      </c>
      <c r="J162" s="75">
        <f>H162/G162*100</f>
        <v>0</v>
      </c>
    </row>
    <row r="163" spans="1:10" ht="27" customHeight="1" x14ac:dyDescent="0.2">
      <c r="A163" s="143"/>
      <c r="B163" s="143">
        <v>3299</v>
      </c>
      <c r="C163" s="143" t="s">
        <v>28</v>
      </c>
      <c r="D163" s="71">
        <v>11001</v>
      </c>
      <c r="E163" s="70">
        <v>0</v>
      </c>
      <c r="F163" s="72"/>
      <c r="G163" s="72"/>
      <c r="H163" s="72">
        <v>0</v>
      </c>
      <c r="I163" s="73">
        <v>0</v>
      </c>
      <c r="J163" s="73"/>
    </row>
    <row r="164" spans="1:10" s="92" customFormat="1" ht="27" customHeight="1" x14ac:dyDescent="0.2">
      <c r="A164" s="140"/>
      <c r="B164" s="140">
        <v>4</v>
      </c>
      <c r="C164" s="140" t="s">
        <v>153</v>
      </c>
      <c r="D164" s="91"/>
      <c r="E164" s="69">
        <f>E165</f>
        <v>5939</v>
      </c>
      <c r="F164" s="69">
        <f t="shared" ref="F164:H165" si="12">F165</f>
        <v>0</v>
      </c>
      <c r="G164" s="69">
        <f t="shared" si="12"/>
        <v>0</v>
      </c>
      <c r="H164" s="69">
        <f t="shared" si="12"/>
        <v>0</v>
      </c>
      <c r="I164" s="75">
        <v>0</v>
      </c>
      <c r="J164" s="75"/>
    </row>
    <row r="165" spans="1:10" s="92" customFormat="1" ht="27" customHeight="1" x14ac:dyDescent="0.2">
      <c r="A165" s="140"/>
      <c r="B165" s="140">
        <v>42</v>
      </c>
      <c r="C165" s="140" t="s">
        <v>152</v>
      </c>
      <c r="D165" s="91"/>
      <c r="E165" s="69">
        <f>E166</f>
        <v>5939</v>
      </c>
      <c r="F165" s="69">
        <f t="shared" si="12"/>
        <v>0</v>
      </c>
      <c r="G165" s="69">
        <f t="shared" si="12"/>
        <v>0</v>
      </c>
      <c r="H165" s="69">
        <f t="shared" si="12"/>
        <v>0</v>
      </c>
      <c r="I165" s="75">
        <v>0</v>
      </c>
      <c r="J165" s="75"/>
    </row>
    <row r="166" spans="1:10" s="92" customFormat="1" ht="27" customHeight="1" x14ac:dyDescent="0.2">
      <c r="A166" s="140"/>
      <c r="B166" s="140">
        <v>422</v>
      </c>
      <c r="C166" s="140" t="s">
        <v>23</v>
      </c>
      <c r="D166" s="91"/>
      <c r="E166" s="69">
        <f>E167</f>
        <v>5939</v>
      </c>
      <c r="F166" s="69"/>
      <c r="G166" s="69"/>
      <c r="H166" s="69">
        <f>H167</f>
        <v>0</v>
      </c>
      <c r="I166" s="75">
        <v>0</v>
      </c>
      <c r="J166" s="75"/>
    </row>
    <row r="167" spans="1:10" ht="27" customHeight="1" x14ac:dyDescent="0.2">
      <c r="A167" s="143"/>
      <c r="B167" s="143">
        <v>4221</v>
      </c>
      <c r="C167" s="143" t="s">
        <v>25</v>
      </c>
      <c r="D167" s="71">
        <v>11001</v>
      </c>
      <c r="E167" s="70">
        <v>5939</v>
      </c>
      <c r="F167" s="72"/>
      <c r="G167" s="72"/>
      <c r="H167" s="72">
        <v>0</v>
      </c>
      <c r="I167" s="73">
        <v>0</v>
      </c>
      <c r="J167" s="73"/>
    </row>
    <row r="168" spans="1:10" s="92" customFormat="1" ht="27" customHeight="1" x14ac:dyDescent="0.2">
      <c r="A168" s="140" t="s">
        <v>278</v>
      </c>
      <c r="B168" s="140" t="s">
        <v>4</v>
      </c>
      <c r="C168" s="140" t="s">
        <v>279</v>
      </c>
      <c r="D168" s="91"/>
      <c r="E168" s="69">
        <f t="shared" ref="E168:H169" si="13">E169</f>
        <v>4775.3900000000003</v>
      </c>
      <c r="F168" s="74">
        <f t="shared" si="13"/>
        <v>2500</v>
      </c>
      <c r="G168" s="74">
        <f t="shared" si="13"/>
        <v>2500</v>
      </c>
      <c r="H168" s="74">
        <f t="shared" si="13"/>
        <v>1628.04</v>
      </c>
      <c r="I168" s="75">
        <f t="shared" ref="I168:I178" si="14">H168/E168*100</f>
        <v>34.092294032529274</v>
      </c>
      <c r="J168" s="75">
        <f>H168/G168*100</f>
        <v>65.121600000000001</v>
      </c>
    </row>
    <row r="169" spans="1:10" s="92" customFormat="1" ht="27" customHeight="1" x14ac:dyDescent="0.2">
      <c r="A169" s="140"/>
      <c r="B169" s="140">
        <v>3</v>
      </c>
      <c r="C169" s="140" t="s">
        <v>150</v>
      </c>
      <c r="D169" s="91"/>
      <c r="E169" s="69">
        <f t="shared" si="13"/>
        <v>4775.3900000000003</v>
      </c>
      <c r="F169" s="74">
        <f t="shared" si="13"/>
        <v>2500</v>
      </c>
      <c r="G169" s="74">
        <f t="shared" si="13"/>
        <v>2500</v>
      </c>
      <c r="H169" s="74">
        <f t="shared" si="13"/>
        <v>1628.04</v>
      </c>
      <c r="I169" s="75">
        <f t="shared" si="14"/>
        <v>34.092294032529274</v>
      </c>
      <c r="J169" s="75">
        <f>H169/G169*100</f>
        <v>65.121600000000001</v>
      </c>
    </row>
    <row r="170" spans="1:10" s="92" customFormat="1" ht="27" customHeight="1" x14ac:dyDescent="0.2">
      <c r="A170" s="140"/>
      <c r="B170" s="140">
        <v>32</v>
      </c>
      <c r="C170" s="140" t="s">
        <v>149</v>
      </c>
      <c r="D170" s="91"/>
      <c r="E170" s="69">
        <f>E171</f>
        <v>4775.3900000000003</v>
      </c>
      <c r="F170" s="74">
        <v>2500</v>
      </c>
      <c r="G170" s="74">
        <v>2500</v>
      </c>
      <c r="H170" s="74">
        <f>H171</f>
        <v>1628.04</v>
      </c>
      <c r="I170" s="75">
        <f t="shared" si="14"/>
        <v>34.092294032529274</v>
      </c>
      <c r="J170" s="75">
        <f>H170/G170*100</f>
        <v>65.121600000000001</v>
      </c>
    </row>
    <row r="171" spans="1:10" s="92" customFormat="1" ht="27" customHeight="1" x14ac:dyDescent="0.2">
      <c r="A171" s="140"/>
      <c r="B171" s="140">
        <v>322</v>
      </c>
      <c r="C171" s="140" t="s">
        <v>232</v>
      </c>
      <c r="D171" s="91"/>
      <c r="E171" s="69">
        <f>E172</f>
        <v>4775.3900000000003</v>
      </c>
      <c r="F171" s="72">
        <v>2500</v>
      </c>
      <c r="G171" s="72">
        <v>2500</v>
      </c>
      <c r="H171" s="74">
        <f>H172</f>
        <v>1628.04</v>
      </c>
      <c r="I171" s="75">
        <f t="shared" si="14"/>
        <v>34.092294032529274</v>
      </c>
      <c r="J171" s="73">
        <f>H171/G171*100</f>
        <v>65.121600000000001</v>
      </c>
    </row>
    <row r="172" spans="1:10" ht="27" customHeight="1" x14ac:dyDescent="0.2">
      <c r="A172" s="143"/>
      <c r="B172" s="143">
        <v>3222</v>
      </c>
      <c r="C172" s="143" t="s">
        <v>280</v>
      </c>
      <c r="D172" s="71">
        <v>53060</v>
      </c>
      <c r="E172" s="70">
        <v>4775.3900000000003</v>
      </c>
      <c r="F172" s="72"/>
      <c r="G172" s="72"/>
      <c r="H172" s="72">
        <v>1628.04</v>
      </c>
      <c r="I172" s="73">
        <f t="shared" si="14"/>
        <v>34.092294032529274</v>
      </c>
      <c r="J172" s="73">
        <v>0</v>
      </c>
    </row>
    <row r="173" spans="1:10" ht="27" customHeight="1" x14ac:dyDescent="0.2">
      <c r="A173" s="65">
        <v>2302</v>
      </c>
      <c r="B173" s="66" t="s">
        <v>3</v>
      </c>
      <c r="C173" s="65" t="s">
        <v>248</v>
      </c>
      <c r="D173" s="66"/>
      <c r="E173" s="59">
        <f>SUM(E174,E184)</f>
        <v>28532.949999999997</v>
      </c>
      <c r="F173" s="59">
        <f>SUM(F174,F184)</f>
        <v>0</v>
      </c>
      <c r="G173" s="59">
        <f>SUM(G174,G184)</f>
        <v>0</v>
      </c>
      <c r="H173" s="59">
        <f>SUM(H174,H184)</f>
        <v>0</v>
      </c>
      <c r="I173" s="67">
        <f t="shared" si="14"/>
        <v>0</v>
      </c>
      <c r="J173" s="67">
        <v>0</v>
      </c>
    </row>
    <row r="174" spans="1:10" ht="27" customHeight="1" x14ac:dyDescent="0.2">
      <c r="A174" s="140" t="s">
        <v>294</v>
      </c>
      <c r="B174" s="68" t="s">
        <v>4</v>
      </c>
      <c r="C174" s="140" t="s">
        <v>295</v>
      </c>
      <c r="D174" s="68"/>
      <c r="E174" s="69">
        <f>SUM(E175,E180)</f>
        <v>6191.9</v>
      </c>
      <c r="F174" s="69">
        <f>SUM(F175,F180)</f>
        <v>0</v>
      </c>
      <c r="G174" s="69">
        <f>SUM(G175,G180)</f>
        <v>0</v>
      </c>
      <c r="H174" s="69">
        <f>SUM(H175,H180)</f>
        <v>0</v>
      </c>
      <c r="I174" s="63">
        <f t="shared" si="14"/>
        <v>0</v>
      </c>
      <c r="J174" s="63"/>
    </row>
    <row r="175" spans="1:10" ht="27" customHeight="1" x14ac:dyDescent="0.2">
      <c r="A175" s="68"/>
      <c r="B175" s="140">
        <v>3</v>
      </c>
      <c r="C175" s="140" t="s">
        <v>150</v>
      </c>
      <c r="D175" s="68"/>
      <c r="E175" s="69">
        <f>E176</f>
        <v>4529.8999999999996</v>
      </c>
      <c r="F175" s="69">
        <f t="shared" ref="F175:H176" si="15">F176</f>
        <v>0</v>
      </c>
      <c r="G175" s="69">
        <f t="shared" si="15"/>
        <v>0</v>
      </c>
      <c r="H175" s="69">
        <f t="shared" si="15"/>
        <v>0</v>
      </c>
      <c r="I175" s="63">
        <f t="shared" si="14"/>
        <v>0</v>
      </c>
      <c r="J175" s="63">
        <v>0</v>
      </c>
    </row>
    <row r="176" spans="1:10" ht="27" customHeight="1" x14ac:dyDescent="0.2">
      <c r="A176" s="68"/>
      <c r="B176" s="140">
        <v>32</v>
      </c>
      <c r="C176" s="140" t="s">
        <v>149</v>
      </c>
      <c r="D176" s="68"/>
      <c r="E176" s="69">
        <f>E177</f>
        <v>4529.8999999999996</v>
      </c>
      <c r="F176" s="69">
        <f t="shared" si="15"/>
        <v>0</v>
      </c>
      <c r="G176" s="69">
        <f t="shared" si="15"/>
        <v>0</v>
      </c>
      <c r="H176" s="69">
        <f t="shared" si="15"/>
        <v>0</v>
      </c>
      <c r="I176" s="63">
        <f t="shared" si="14"/>
        <v>0</v>
      </c>
      <c r="J176" s="63">
        <v>0</v>
      </c>
    </row>
    <row r="177" spans="1:10" ht="27" customHeight="1" x14ac:dyDescent="0.2">
      <c r="A177" s="68"/>
      <c r="B177" s="140">
        <v>322</v>
      </c>
      <c r="C177" s="140" t="s">
        <v>232</v>
      </c>
      <c r="D177" s="68"/>
      <c r="E177" s="69">
        <f>E178+E179</f>
        <v>4529.8999999999996</v>
      </c>
      <c r="F177" s="72"/>
      <c r="G177" s="72"/>
      <c r="H177" s="74">
        <f>H178</f>
        <v>0</v>
      </c>
      <c r="I177" s="75">
        <f t="shared" si="14"/>
        <v>0</v>
      </c>
      <c r="J177" s="75">
        <v>0</v>
      </c>
    </row>
    <row r="178" spans="1:10" ht="27" customHeight="1" x14ac:dyDescent="0.2">
      <c r="A178" s="143"/>
      <c r="B178" s="143">
        <v>3325</v>
      </c>
      <c r="C178" s="143" t="s">
        <v>51</v>
      </c>
      <c r="D178" s="71">
        <v>53082</v>
      </c>
      <c r="E178" s="70">
        <v>4500</v>
      </c>
      <c r="F178" s="72"/>
      <c r="G178" s="72"/>
      <c r="H178" s="72">
        <v>0</v>
      </c>
      <c r="I178" s="73">
        <f t="shared" si="14"/>
        <v>0</v>
      </c>
      <c r="J178" s="73"/>
    </row>
    <row r="179" spans="1:10" ht="27" customHeight="1" x14ac:dyDescent="0.2">
      <c r="A179" s="143"/>
      <c r="B179" s="143">
        <v>3231</v>
      </c>
      <c r="C179" s="143" t="s">
        <v>53</v>
      </c>
      <c r="D179" s="71">
        <v>53082</v>
      </c>
      <c r="E179" s="70">
        <v>29.9</v>
      </c>
      <c r="F179" s="72"/>
      <c r="G179" s="72"/>
      <c r="H179" s="72">
        <v>0</v>
      </c>
      <c r="I179" s="73">
        <v>0</v>
      </c>
      <c r="J179" s="73"/>
    </row>
    <row r="180" spans="1:10" ht="27" customHeight="1" x14ac:dyDescent="0.2">
      <c r="A180" s="68"/>
      <c r="B180" s="140">
        <v>4</v>
      </c>
      <c r="C180" s="140" t="s">
        <v>153</v>
      </c>
      <c r="D180" s="68"/>
      <c r="E180" s="69">
        <f>E181</f>
        <v>1662</v>
      </c>
      <c r="F180" s="69">
        <f t="shared" ref="F180:H181" si="16">F181</f>
        <v>0</v>
      </c>
      <c r="G180" s="69">
        <f t="shared" si="16"/>
        <v>0</v>
      </c>
      <c r="H180" s="69">
        <f t="shared" si="16"/>
        <v>0</v>
      </c>
      <c r="I180" s="75">
        <f t="shared" ref="I180:I188" si="17">H180/E180*100</f>
        <v>0</v>
      </c>
      <c r="J180" s="75">
        <v>0</v>
      </c>
    </row>
    <row r="181" spans="1:10" ht="27" customHeight="1" x14ac:dyDescent="0.2">
      <c r="A181" s="143"/>
      <c r="B181" s="140">
        <v>42</v>
      </c>
      <c r="C181" s="140" t="s">
        <v>152</v>
      </c>
      <c r="D181" s="71"/>
      <c r="E181" s="69">
        <f>E182</f>
        <v>1662</v>
      </c>
      <c r="F181" s="69">
        <f t="shared" si="16"/>
        <v>0</v>
      </c>
      <c r="G181" s="69">
        <f t="shared" si="16"/>
        <v>0</v>
      </c>
      <c r="H181" s="69">
        <f t="shared" si="16"/>
        <v>0</v>
      </c>
      <c r="I181" s="63">
        <f t="shared" si="17"/>
        <v>0</v>
      </c>
      <c r="J181" s="63">
        <v>0</v>
      </c>
    </row>
    <row r="182" spans="1:10" ht="27" customHeight="1" x14ac:dyDescent="0.2">
      <c r="A182" s="143"/>
      <c r="B182" s="140">
        <v>424</v>
      </c>
      <c r="C182" s="140" t="s">
        <v>61</v>
      </c>
      <c r="D182" s="71"/>
      <c r="E182" s="69">
        <f>E183</f>
        <v>1662</v>
      </c>
      <c r="F182" s="72"/>
      <c r="G182" s="72"/>
      <c r="H182" s="74">
        <f>H183</f>
        <v>0</v>
      </c>
      <c r="I182" s="63">
        <f t="shared" si="17"/>
        <v>0</v>
      </c>
      <c r="J182" s="63">
        <v>0</v>
      </c>
    </row>
    <row r="183" spans="1:10" ht="27" customHeight="1" x14ac:dyDescent="0.2">
      <c r="A183" s="143"/>
      <c r="B183" s="143">
        <v>42411</v>
      </c>
      <c r="C183" s="143" t="s">
        <v>296</v>
      </c>
      <c r="D183" s="71">
        <v>53082</v>
      </c>
      <c r="E183" s="70">
        <v>1662</v>
      </c>
      <c r="F183" s="72"/>
      <c r="G183" s="72"/>
      <c r="H183" s="72">
        <v>0</v>
      </c>
      <c r="I183" s="73">
        <f t="shared" si="17"/>
        <v>0</v>
      </c>
      <c r="J183" s="73"/>
    </row>
    <row r="184" spans="1:10" ht="27" customHeight="1" x14ac:dyDescent="0.2">
      <c r="A184" s="140" t="s">
        <v>252</v>
      </c>
      <c r="B184" s="68" t="s">
        <v>4</v>
      </c>
      <c r="C184" s="140" t="s">
        <v>293</v>
      </c>
      <c r="D184" s="68"/>
      <c r="E184" s="69">
        <f>SUM(E185,E193)</f>
        <v>22341.05</v>
      </c>
      <c r="F184" s="69">
        <f>SUM(F185)</f>
        <v>0</v>
      </c>
      <c r="G184" s="69">
        <f>SUM(G185)</f>
        <v>0</v>
      </c>
      <c r="H184" s="69">
        <f>SUM(H185)</f>
        <v>0</v>
      </c>
      <c r="I184" s="63">
        <f t="shared" si="17"/>
        <v>0</v>
      </c>
      <c r="J184" s="63"/>
    </row>
    <row r="185" spans="1:10" ht="27" customHeight="1" x14ac:dyDescent="0.2">
      <c r="A185" s="68"/>
      <c r="B185" s="140">
        <v>3</v>
      </c>
      <c r="C185" s="140" t="s">
        <v>150</v>
      </c>
      <c r="D185" s="68"/>
      <c r="E185" s="69">
        <f t="shared" ref="E185:H186" si="18">E186</f>
        <v>15639.75</v>
      </c>
      <c r="F185" s="69">
        <f t="shared" si="18"/>
        <v>0</v>
      </c>
      <c r="G185" s="69">
        <f t="shared" si="18"/>
        <v>0</v>
      </c>
      <c r="H185" s="69">
        <f t="shared" si="18"/>
        <v>0</v>
      </c>
      <c r="I185" s="63">
        <f t="shared" si="17"/>
        <v>0</v>
      </c>
      <c r="J185" s="63">
        <v>0</v>
      </c>
    </row>
    <row r="186" spans="1:10" ht="27" customHeight="1" x14ac:dyDescent="0.2">
      <c r="A186" s="68"/>
      <c r="B186" s="140">
        <v>32</v>
      </c>
      <c r="C186" s="140" t="s">
        <v>149</v>
      </c>
      <c r="D186" s="68"/>
      <c r="E186" s="69">
        <f>SUM(E187,E190)</f>
        <v>15639.75</v>
      </c>
      <c r="F186" s="69">
        <f t="shared" si="18"/>
        <v>0</v>
      </c>
      <c r="G186" s="69">
        <f t="shared" si="18"/>
        <v>0</v>
      </c>
      <c r="H186" s="69">
        <f t="shared" si="18"/>
        <v>0</v>
      </c>
      <c r="I186" s="63">
        <f t="shared" si="17"/>
        <v>0</v>
      </c>
      <c r="J186" s="63">
        <v>0</v>
      </c>
    </row>
    <row r="187" spans="1:10" ht="27" customHeight="1" x14ac:dyDescent="0.2">
      <c r="A187" s="68"/>
      <c r="B187" s="140">
        <v>322</v>
      </c>
      <c r="C187" s="140" t="s">
        <v>232</v>
      </c>
      <c r="D187" s="68"/>
      <c r="E187" s="69">
        <f>SUM(E188,E189)</f>
        <v>12051.5</v>
      </c>
      <c r="F187" s="72">
        <v>0</v>
      </c>
      <c r="G187" s="72">
        <v>0</v>
      </c>
      <c r="H187" s="74">
        <f>H188</f>
        <v>0</v>
      </c>
      <c r="I187" s="75">
        <f t="shared" si="17"/>
        <v>0</v>
      </c>
      <c r="J187" s="75">
        <v>0</v>
      </c>
    </row>
    <row r="188" spans="1:10" ht="27" customHeight="1" x14ac:dyDescent="0.2">
      <c r="A188" s="143"/>
      <c r="B188" s="143">
        <v>3221</v>
      </c>
      <c r="C188" s="143" t="s">
        <v>47</v>
      </c>
      <c r="D188" s="71">
        <v>53082</v>
      </c>
      <c r="E188" s="70">
        <v>1025</v>
      </c>
      <c r="F188" s="72"/>
      <c r="G188" s="72"/>
      <c r="H188" s="72">
        <v>0</v>
      </c>
      <c r="I188" s="73">
        <f t="shared" si="17"/>
        <v>0</v>
      </c>
      <c r="J188" s="73"/>
    </row>
    <row r="189" spans="1:10" ht="27" customHeight="1" x14ac:dyDescent="0.2">
      <c r="A189" s="143"/>
      <c r="B189" s="143">
        <v>3225</v>
      </c>
      <c r="C189" s="143" t="s">
        <v>51</v>
      </c>
      <c r="D189" s="71">
        <v>53082</v>
      </c>
      <c r="E189" s="70">
        <v>11026.5</v>
      </c>
      <c r="F189" s="72"/>
      <c r="G189" s="72"/>
      <c r="H189" s="72">
        <v>0</v>
      </c>
      <c r="I189" s="73">
        <v>0</v>
      </c>
      <c r="J189" s="73"/>
    </row>
    <row r="190" spans="1:10" s="92" customFormat="1" ht="27" customHeight="1" x14ac:dyDescent="0.2">
      <c r="A190" s="140"/>
      <c r="B190" s="140">
        <v>323</v>
      </c>
      <c r="C190" s="140" t="s">
        <v>14</v>
      </c>
      <c r="D190" s="91"/>
      <c r="E190" s="69">
        <f>SUM(E191,E192)</f>
        <v>3588.25</v>
      </c>
      <c r="F190" s="69">
        <f>SUM(F191,F192)</f>
        <v>0</v>
      </c>
      <c r="G190" s="69">
        <f>SUM(G191,G192)</f>
        <v>0</v>
      </c>
      <c r="H190" s="69">
        <f>SUM(H191,H192)</f>
        <v>0</v>
      </c>
      <c r="I190" s="75">
        <v>0</v>
      </c>
      <c r="J190" s="75"/>
    </row>
    <row r="191" spans="1:10" ht="27" customHeight="1" x14ac:dyDescent="0.2">
      <c r="A191" s="143"/>
      <c r="B191" s="143">
        <v>3231</v>
      </c>
      <c r="C191" s="143" t="s">
        <v>53</v>
      </c>
      <c r="D191" s="71">
        <v>53082</v>
      </c>
      <c r="E191" s="70">
        <v>40</v>
      </c>
      <c r="F191" s="72"/>
      <c r="G191" s="72"/>
      <c r="H191" s="72">
        <v>0</v>
      </c>
      <c r="I191" s="73">
        <v>0</v>
      </c>
      <c r="J191" s="73"/>
    </row>
    <row r="192" spans="1:10" ht="27" customHeight="1" x14ac:dyDescent="0.2">
      <c r="A192" s="143"/>
      <c r="B192" s="143">
        <v>3235</v>
      </c>
      <c r="C192" s="143" t="s">
        <v>297</v>
      </c>
      <c r="D192" s="71">
        <v>53082</v>
      </c>
      <c r="E192" s="70">
        <v>3548.25</v>
      </c>
      <c r="F192" s="72"/>
      <c r="G192" s="72"/>
      <c r="H192" s="72">
        <v>0</v>
      </c>
      <c r="I192" s="73">
        <v>0</v>
      </c>
      <c r="J192" s="73"/>
    </row>
    <row r="193" spans="1:10" s="92" customFormat="1" ht="27" customHeight="1" x14ac:dyDescent="0.2">
      <c r="A193" s="140"/>
      <c r="B193" s="140">
        <v>4</v>
      </c>
      <c r="C193" s="140" t="s">
        <v>153</v>
      </c>
      <c r="D193" s="91"/>
      <c r="E193" s="69">
        <f>E194</f>
        <v>6701.2999999999993</v>
      </c>
      <c r="F193" s="69">
        <f>F194</f>
        <v>0</v>
      </c>
      <c r="G193" s="69">
        <f>G194</f>
        <v>0</v>
      </c>
      <c r="H193" s="69">
        <f>H194</f>
        <v>0</v>
      </c>
      <c r="I193" s="75">
        <v>0</v>
      </c>
      <c r="J193" s="75">
        <v>0</v>
      </c>
    </row>
    <row r="194" spans="1:10" s="92" customFormat="1" ht="27" customHeight="1" x14ac:dyDescent="0.2">
      <c r="A194" s="140"/>
      <c r="B194" s="140">
        <v>42</v>
      </c>
      <c r="C194" s="140" t="s">
        <v>152</v>
      </c>
      <c r="D194" s="91"/>
      <c r="E194" s="69">
        <f>SUM(E195,E197)</f>
        <v>6701.2999999999993</v>
      </c>
      <c r="F194" s="69">
        <f>SUM(F195,F197)</f>
        <v>0</v>
      </c>
      <c r="G194" s="69">
        <f>SUM(G195,G197)</f>
        <v>0</v>
      </c>
      <c r="H194" s="69">
        <f>SUM(H195,H197)</f>
        <v>0</v>
      </c>
      <c r="I194" s="75">
        <v>0</v>
      </c>
      <c r="J194" s="75">
        <v>0</v>
      </c>
    </row>
    <row r="195" spans="1:10" s="92" customFormat="1" ht="27" customHeight="1" x14ac:dyDescent="0.2">
      <c r="A195" s="140"/>
      <c r="B195" s="140">
        <v>422</v>
      </c>
      <c r="C195" s="140" t="s">
        <v>23</v>
      </c>
      <c r="D195" s="91"/>
      <c r="E195" s="69">
        <f>E196</f>
        <v>1699.15</v>
      </c>
      <c r="F195" s="74">
        <v>0</v>
      </c>
      <c r="G195" s="74">
        <v>0</v>
      </c>
      <c r="H195" s="74">
        <v>0</v>
      </c>
      <c r="I195" s="75">
        <v>0</v>
      </c>
      <c r="J195" s="75">
        <v>0</v>
      </c>
    </row>
    <row r="196" spans="1:10" ht="27" customHeight="1" x14ac:dyDescent="0.2">
      <c r="A196" s="143"/>
      <c r="B196" s="143">
        <v>4221</v>
      </c>
      <c r="C196" s="143" t="s">
        <v>298</v>
      </c>
      <c r="D196" s="71">
        <v>53082</v>
      </c>
      <c r="E196" s="70">
        <v>1699.15</v>
      </c>
      <c r="F196" s="72"/>
      <c r="G196" s="72"/>
      <c r="H196" s="72">
        <v>0</v>
      </c>
      <c r="I196" s="73">
        <v>0</v>
      </c>
      <c r="J196" s="73"/>
    </row>
    <row r="197" spans="1:10" s="92" customFormat="1" ht="27" customHeight="1" x14ac:dyDescent="0.2">
      <c r="A197" s="140"/>
      <c r="B197" s="140">
        <v>424</v>
      </c>
      <c r="C197" s="140" t="s">
        <v>61</v>
      </c>
      <c r="D197" s="91"/>
      <c r="E197" s="69">
        <f>E198</f>
        <v>5002.1499999999996</v>
      </c>
      <c r="F197" s="74">
        <v>0</v>
      </c>
      <c r="G197" s="74">
        <v>0</v>
      </c>
      <c r="H197" s="74">
        <v>0</v>
      </c>
      <c r="I197" s="75">
        <v>0</v>
      </c>
      <c r="J197" s="75">
        <v>0</v>
      </c>
    </row>
    <row r="198" spans="1:10" ht="27" customHeight="1" x14ac:dyDescent="0.2">
      <c r="A198" s="143"/>
      <c r="B198" s="143">
        <v>4241</v>
      </c>
      <c r="C198" s="143" t="s">
        <v>296</v>
      </c>
      <c r="D198" s="71">
        <v>53082</v>
      </c>
      <c r="E198" s="70">
        <v>5002.1499999999996</v>
      </c>
      <c r="F198" s="72"/>
      <c r="G198" s="72"/>
      <c r="H198" s="72">
        <v>0</v>
      </c>
      <c r="I198" s="73">
        <v>0</v>
      </c>
      <c r="J198" s="73"/>
    </row>
    <row r="199" spans="1:10" ht="27" customHeight="1" x14ac:dyDescent="0.2">
      <c r="A199" s="65">
        <v>2402</v>
      </c>
      <c r="B199" s="66" t="s">
        <v>3</v>
      </c>
      <c r="C199" s="65" t="s">
        <v>253</v>
      </c>
      <c r="D199" s="66"/>
      <c r="E199" s="59">
        <f>SUM(E200)</f>
        <v>0</v>
      </c>
      <c r="F199" s="59">
        <f>SUM(F200,F205)</f>
        <v>11775</v>
      </c>
      <c r="G199" s="59">
        <f>SUM(G200,G205)</f>
        <v>11775</v>
      </c>
      <c r="H199" s="59">
        <f>SUM(H200,H206)</f>
        <v>11775</v>
      </c>
      <c r="I199" s="67">
        <v>0</v>
      </c>
      <c r="J199" s="67">
        <f>H199/G199*100</f>
        <v>100</v>
      </c>
    </row>
    <row r="200" spans="1:10" ht="27" customHeight="1" x14ac:dyDescent="0.2">
      <c r="A200" s="140" t="s">
        <v>254</v>
      </c>
      <c r="B200" s="68" t="s">
        <v>4</v>
      </c>
      <c r="C200" s="140" t="s">
        <v>255</v>
      </c>
      <c r="D200" s="68"/>
      <c r="E200" s="69">
        <f>SUM(E201,E208)</f>
        <v>0</v>
      </c>
      <c r="F200" s="69">
        <f>SUM(F201)</f>
        <v>1950</v>
      </c>
      <c r="G200" s="69">
        <f>SUM(G201)</f>
        <v>1950</v>
      </c>
      <c r="H200" s="69">
        <f>H201</f>
        <v>1950</v>
      </c>
      <c r="I200" s="63">
        <v>0</v>
      </c>
      <c r="J200" s="150">
        <f>H200/G200*100</f>
        <v>100</v>
      </c>
    </row>
    <row r="201" spans="1:10" ht="27" customHeight="1" x14ac:dyDescent="0.2">
      <c r="A201" s="68"/>
      <c r="B201" s="140">
        <v>3</v>
      </c>
      <c r="C201" s="140" t="s">
        <v>150</v>
      </c>
      <c r="D201" s="68"/>
      <c r="E201" s="69">
        <f t="shared" ref="E201:G202" si="19">E202</f>
        <v>0</v>
      </c>
      <c r="F201" s="69">
        <f t="shared" si="19"/>
        <v>1950</v>
      </c>
      <c r="G201" s="69">
        <f t="shared" si="19"/>
        <v>1950</v>
      </c>
      <c r="H201" s="69">
        <f>H202</f>
        <v>1950</v>
      </c>
      <c r="I201" s="63">
        <v>0</v>
      </c>
      <c r="J201" s="63">
        <f>H201/G201*100</f>
        <v>100</v>
      </c>
    </row>
    <row r="202" spans="1:10" ht="27" customHeight="1" x14ac:dyDescent="0.2">
      <c r="A202" s="68"/>
      <c r="B202" s="140">
        <v>32</v>
      </c>
      <c r="C202" s="140" t="s">
        <v>149</v>
      </c>
      <c r="D202" s="68"/>
      <c r="E202" s="69">
        <f t="shared" si="19"/>
        <v>0</v>
      </c>
      <c r="F202" s="69">
        <f t="shared" si="19"/>
        <v>1950</v>
      </c>
      <c r="G202" s="69">
        <f t="shared" si="19"/>
        <v>1950</v>
      </c>
      <c r="H202" s="69">
        <f>SUM(H203)</f>
        <v>1950</v>
      </c>
      <c r="I202" s="63">
        <v>0</v>
      </c>
      <c r="J202" s="63">
        <f>H202/G202*100</f>
        <v>100</v>
      </c>
    </row>
    <row r="203" spans="1:10" ht="27" customHeight="1" x14ac:dyDescent="0.2">
      <c r="A203" s="68"/>
      <c r="B203" s="140">
        <v>322</v>
      </c>
      <c r="C203" s="140" t="s">
        <v>270</v>
      </c>
      <c r="D203" s="68"/>
      <c r="E203" s="69">
        <f>E207</f>
        <v>0</v>
      </c>
      <c r="F203" s="72">
        <v>1950</v>
      </c>
      <c r="G203" s="72">
        <v>1950</v>
      </c>
      <c r="H203" s="74">
        <v>1950</v>
      </c>
      <c r="I203" s="75">
        <v>0</v>
      </c>
      <c r="J203" s="75">
        <f>H203/G203*100</f>
        <v>100</v>
      </c>
    </row>
    <row r="204" spans="1:10" ht="27" customHeight="1" x14ac:dyDescent="0.2">
      <c r="A204" s="144"/>
      <c r="B204" s="143">
        <v>3224</v>
      </c>
      <c r="C204" s="143" t="s">
        <v>312</v>
      </c>
      <c r="D204" s="71">
        <v>48007</v>
      </c>
      <c r="E204" s="70">
        <v>0</v>
      </c>
      <c r="F204" s="72"/>
      <c r="G204" s="72"/>
      <c r="H204" s="72">
        <v>1950</v>
      </c>
      <c r="I204" s="73">
        <v>0</v>
      </c>
      <c r="J204" s="73"/>
    </row>
    <row r="205" spans="1:10" ht="27" customHeight="1" x14ac:dyDescent="0.2">
      <c r="A205" s="68" t="s">
        <v>310</v>
      </c>
      <c r="B205" s="140" t="s">
        <v>4</v>
      </c>
      <c r="C205" s="140" t="s">
        <v>311</v>
      </c>
      <c r="D205" s="68"/>
      <c r="E205" s="69">
        <f>E206</f>
        <v>0</v>
      </c>
      <c r="F205" s="69">
        <f>F206</f>
        <v>9825</v>
      </c>
      <c r="G205" s="69">
        <f>G206</f>
        <v>9825</v>
      </c>
      <c r="H205" s="69">
        <f>H206</f>
        <v>9825</v>
      </c>
      <c r="I205" s="75">
        <v>0</v>
      </c>
      <c r="J205" s="75">
        <f>H205/G205*100</f>
        <v>100</v>
      </c>
    </row>
    <row r="206" spans="1:10" ht="27" customHeight="1" x14ac:dyDescent="0.2">
      <c r="A206" s="68"/>
      <c r="B206" s="140">
        <v>3</v>
      </c>
      <c r="C206" s="140" t="s">
        <v>150</v>
      </c>
      <c r="D206" s="68"/>
      <c r="E206" s="70">
        <v>0</v>
      </c>
      <c r="F206" s="74">
        <f>F207</f>
        <v>9825</v>
      </c>
      <c r="G206" s="74">
        <f>G207</f>
        <v>9825</v>
      </c>
      <c r="H206" s="74">
        <f>H207</f>
        <v>9825</v>
      </c>
      <c r="I206" s="75">
        <v>0</v>
      </c>
      <c r="J206" s="75">
        <f>H206/G206*100</f>
        <v>100</v>
      </c>
    </row>
    <row r="207" spans="1:10" s="92" customFormat="1" ht="27" customHeight="1" x14ac:dyDescent="0.2">
      <c r="A207" s="140"/>
      <c r="B207" s="140">
        <v>32</v>
      </c>
      <c r="C207" s="140" t="s">
        <v>149</v>
      </c>
      <c r="D207" s="91"/>
      <c r="E207" s="69">
        <f>E208</f>
        <v>0</v>
      </c>
      <c r="F207" s="74">
        <v>9825</v>
      </c>
      <c r="G207" s="74">
        <v>9825</v>
      </c>
      <c r="H207" s="74">
        <f>H208</f>
        <v>9825</v>
      </c>
      <c r="I207" s="75">
        <v>0</v>
      </c>
      <c r="J207" s="75">
        <f>H207/G207*100</f>
        <v>100</v>
      </c>
    </row>
    <row r="208" spans="1:10" ht="27" customHeight="1" x14ac:dyDescent="0.2">
      <c r="A208" s="68"/>
      <c r="B208" s="140">
        <v>323</v>
      </c>
      <c r="C208" s="140" t="s">
        <v>14</v>
      </c>
      <c r="D208" s="68"/>
      <c r="E208" s="69">
        <f>E209</f>
        <v>0</v>
      </c>
      <c r="F208" s="69">
        <v>9825</v>
      </c>
      <c r="G208" s="69">
        <v>9825</v>
      </c>
      <c r="H208" s="69">
        <f>H209</f>
        <v>9825</v>
      </c>
      <c r="I208" s="75">
        <v>0</v>
      </c>
      <c r="J208" s="75">
        <v>0</v>
      </c>
    </row>
    <row r="209" spans="1:10" ht="27" customHeight="1" x14ac:dyDescent="0.2">
      <c r="A209" s="143"/>
      <c r="B209" s="143">
        <v>3232</v>
      </c>
      <c r="C209" s="143" t="s">
        <v>21</v>
      </c>
      <c r="D209" s="71">
        <v>11001</v>
      </c>
      <c r="E209" s="70">
        <v>0</v>
      </c>
      <c r="F209" s="70"/>
      <c r="G209" s="70">
        <v>0</v>
      </c>
      <c r="H209" s="70">
        <v>9825</v>
      </c>
      <c r="I209" s="148">
        <v>0</v>
      </c>
      <c r="J209" s="148">
        <v>0</v>
      </c>
    </row>
    <row r="210" spans="1:10" ht="27" customHeight="1" x14ac:dyDescent="0.2">
      <c r="A210" s="65">
        <v>2406</v>
      </c>
      <c r="B210" s="66" t="s">
        <v>3</v>
      </c>
      <c r="C210" s="65" t="s">
        <v>256</v>
      </c>
      <c r="D210" s="66"/>
      <c r="E210" s="59">
        <f>SUM(E211,E218)</f>
        <v>14525</v>
      </c>
      <c r="F210" s="59">
        <f>SUM(F211,F218)</f>
        <v>9655</v>
      </c>
      <c r="G210" s="59">
        <f>SUM(G211,G218)</f>
        <v>9655</v>
      </c>
      <c r="H210" s="59">
        <f>SUM(H211,H218)</f>
        <v>9655</v>
      </c>
      <c r="I210" s="151">
        <f t="shared" ref="I210:I215" si="20">H210/E210*100</f>
        <v>66.471600688468158</v>
      </c>
      <c r="J210" s="151">
        <f>H210/G210*100</f>
        <v>100</v>
      </c>
    </row>
    <row r="211" spans="1:10" ht="27" customHeight="1" x14ac:dyDescent="0.2">
      <c r="A211" s="140" t="s">
        <v>257</v>
      </c>
      <c r="B211" s="68" t="s">
        <v>4</v>
      </c>
      <c r="C211" s="140" t="s">
        <v>258</v>
      </c>
      <c r="D211" s="68"/>
      <c r="E211" s="69">
        <f>E212</f>
        <v>12175</v>
      </c>
      <c r="F211" s="69">
        <f t="shared" ref="F211:H212" si="21">F212</f>
        <v>0</v>
      </c>
      <c r="G211" s="69">
        <f t="shared" si="21"/>
        <v>0</v>
      </c>
      <c r="H211" s="69">
        <f t="shared" si="21"/>
        <v>0</v>
      </c>
      <c r="I211" s="63">
        <f t="shared" si="20"/>
        <v>0</v>
      </c>
      <c r="J211" s="63">
        <v>0</v>
      </c>
    </row>
    <row r="212" spans="1:10" ht="27" customHeight="1" x14ac:dyDescent="0.2">
      <c r="A212" s="68"/>
      <c r="B212" s="140">
        <v>4</v>
      </c>
      <c r="C212" s="140" t="s">
        <v>153</v>
      </c>
      <c r="D212" s="68"/>
      <c r="E212" s="69">
        <f>E213</f>
        <v>12175</v>
      </c>
      <c r="F212" s="69">
        <f t="shared" si="21"/>
        <v>0</v>
      </c>
      <c r="G212" s="69">
        <f t="shared" si="21"/>
        <v>0</v>
      </c>
      <c r="H212" s="69">
        <f t="shared" si="21"/>
        <v>0</v>
      </c>
      <c r="I212" s="63">
        <f t="shared" si="20"/>
        <v>0</v>
      </c>
      <c r="J212" s="63">
        <v>0</v>
      </c>
    </row>
    <row r="213" spans="1:10" ht="27" customHeight="1" x14ac:dyDescent="0.2">
      <c r="A213" s="68"/>
      <c r="B213" s="140">
        <v>42</v>
      </c>
      <c r="C213" s="140" t="s">
        <v>152</v>
      </c>
      <c r="D213" s="68"/>
      <c r="E213" s="69">
        <f>SUM(E214)</f>
        <v>12175</v>
      </c>
      <c r="F213" s="69">
        <f>SUM(F214)</f>
        <v>0</v>
      </c>
      <c r="G213" s="69">
        <f>SUM(G214)</f>
        <v>0</v>
      </c>
      <c r="H213" s="69">
        <f>SUM(H214)</f>
        <v>0</v>
      </c>
      <c r="I213" s="75">
        <f t="shared" si="20"/>
        <v>0</v>
      </c>
      <c r="J213" s="75">
        <v>0</v>
      </c>
    </row>
    <row r="214" spans="1:10" ht="27" customHeight="1" x14ac:dyDescent="0.2">
      <c r="A214" s="68"/>
      <c r="B214" s="140" t="s">
        <v>22</v>
      </c>
      <c r="C214" s="140" t="s">
        <v>23</v>
      </c>
      <c r="D214" s="68"/>
      <c r="E214" s="69">
        <f>SUM(E215:E217)</f>
        <v>12175</v>
      </c>
      <c r="F214" s="72">
        <v>0</v>
      </c>
      <c r="G214" s="72">
        <v>0</v>
      </c>
      <c r="H214" s="69">
        <f>SUM(H215:H217)</f>
        <v>0</v>
      </c>
      <c r="I214" s="75">
        <f t="shared" si="20"/>
        <v>0</v>
      </c>
      <c r="J214" s="75">
        <v>0</v>
      </c>
    </row>
    <row r="215" spans="1:10" ht="27" customHeight="1" x14ac:dyDescent="0.2">
      <c r="A215" s="143"/>
      <c r="B215" s="143" t="s">
        <v>24</v>
      </c>
      <c r="C215" s="143" t="s">
        <v>25</v>
      </c>
      <c r="D215" s="71">
        <v>32400</v>
      </c>
      <c r="E215" s="70">
        <v>12175</v>
      </c>
      <c r="F215" s="72"/>
      <c r="G215" s="72"/>
      <c r="H215" s="72">
        <v>0</v>
      </c>
      <c r="I215" s="73">
        <f t="shared" si="20"/>
        <v>0</v>
      </c>
      <c r="J215" s="73"/>
    </row>
    <row r="216" spans="1:10" ht="27" customHeight="1" x14ac:dyDescent="0.2">
      <c r="A216" s="143"/>
      <c r="B216" s="143" t="s">
        <v>24</v>
      </c>
      <c r="C216" s="143" t="s">
        <v>25</v>
      </c>
      <c r="D216" s="71">
        <v>53082</v>
      </c>
      <c r="E216" s="70">
        <v>0</v>
      </c>
      <c r="F216" s="72"/>
      <c r="G216" s="72"/>
      <c r="H216" s="72">
        <v>0</v>
      </c>
      <c r="I216" s="73">
        <v>0</v>
      </c>
      <c r="J216" s="73"/>
    </row>
    <row r="217" spans="1:10" ht="27" customHeight="1" x14ac:dyDescent="0.2">
      <c r="A217" s="143"/>
      <c r="B217" s="143" t="s">
        <v>40</v>
      </c>
      <c r="C217" s="143" t="s">
        <v>41</v>
      </c>
      <c r="D217" s="71">
        <v>47400</v>
      </c>
      <c r="E217" s="70">
        <v>0</v>
      </c>
      <c r="F217" s="72"/>
      <c r="G217" s="72"/>
      <c r="H217" s="72">
        <v>0</v>
      </c>
      <c r="I217" s="73">
        <v>0</v>
      </c>
      <c r="J217" s="73"/>
    </row>
    <row r="218" spans="1:10" ht="27" customHeight="1" x14ac:dyDescent="0.2">
      <c r="A218" s="140" t="s">
        <v>259</v>
      </c>
      <c r="B218" s="68" t="s">
        <v>4</v>
      </c>
      <c r="C218" s="140" t="s">
        <v>260</v>
      </c>
      <c r="D218" s="68"/>
      <c r="E218" s="69">
        <f>E219</f>
        <v>2350</v>
      </c>
      <c r="F218" s="69">
        <f t="shared" ref="F218:H220" si="22">F219</f>
        <v>9655</v>
      </c>
      <c r="G218" s="69">
        <f t="shared" si="22"/>
        <v>9655</v>
      </c>
      <c r="H218" s="69">
        <f t="shared" si="22"/>
        <v>9655</v>
      </c>
      <c r="I218" s="63">
        <f>H218/E218*100</f>
        <v>410.85106382978722</v>
      </c>
      <c r="J218" s="63">
        <f>H218/G218*100</f>
        <v>100</v>
      </c>
    </row>
    <row r="219" spans="1:10" ht="27" customHeight="1" x14ac:dyDescent="0.2">
      <c r="A219" s="68"/>
      <c r="B219" s="140">
        <v>4</v>
      </c>
      <c r="C219" s="140" t="s">
        <v>153</v>
      </c>
      <c r="D219" s="68"/>
      <c r="E219" s="69">
        <f>E220</f>
        <v>2350</v>
      </c>
      <c r="F219" s="69">
        <f t="shared" si="22"/>
        <v>9655</v>
      </c>
      <c r="G219" s="69">
        <f t="shared" si="22"/>
        <v>9655</v>
      </c>
      <c r="H219" s="69">
        <f t="shared" si="22"/>
        <v>9655</v>
      </c>
      <c r="I219" s="63">
        <f>H219/E219*100</f>
        <v>410.85106382978722</v>
      </c>
      <c r="J219" s="63">
        <f>H219/G219*100</f>
        <v>100</v>
      </c>
    </row>
    <row r="220" spans="1:10" ht="27" customHeight="1" x14ac:dyDescent="0.2">
      <c r="A220" s="68"/>
      <c r="B220" s="140">
        <v>42</v>
      </c>
      <c r="C220" s="140" t="s">
        <v>152</v>
      </c>
      <c r="D220" s="68"/>
      <c r="E220" s="69">
        <f>E221</f>
        <v>2350</v>
      </c>
      <c r="F220" s="69">
        <f t="shared" si="22"/>
        <v>9655</v>
      </c>
      <c r="G220" s="69">
        <f t="shared" si="22"/>
        <v>9655</v>
      </c>
      <c r="H220" s="69">
        <f t="shared" si="22"/>
        <v>9655</v>
      </c>
      <c r="I220" s="75">
        <f>H220/E220*100</f>
        <v>410.85106382978722</v>
      </c>
      <c r="J220" s="75">
        <f>H220/G220*100</f>
        <v>100</v>
      </c>
    </row>
    <row r="221" spans="1:10" ht="27" customHeight="1" x14ac:dyDescent="0.2">
      <c r="A221" s="68"/>
      <c r="B221" s="140" t="s">
        <v>60</v>
      </c>
      <c r="C221" s="140" t="s">
        <v>61</v>
      </c>
      <c r="D221" s="68"/>
      <c r="E221" s="69">
        <f>SUM(E222:E225)</f>
        <v>2350</v>
      </c>
      <c r="F221" s="70">
        <v>9655</v>
      </c>
      <c r="G221" s="70">
        <v>9655</v>
      </c>
      <c r="H221" s="69">
        <f>SUM(H222:H225)</f>
        <v>9655</v>
      </c>
      <c r="I221" s="75">
        <f>H221/E221*100</f>
        <v>410.85106382978722</v>
      </c>
      <c r="J221" s="75">
        <f>H221/G221*100</f>
        <v>100</v>
      </c>
    </row>
    <row r="222" spans="1:10" ht="27" customHeight="1" x14ac:dyDescent="0.2">
      <c r="A222" s="143"/>
      <c r="B222" s="143" t="s">
        <v>62</v>
      </c>
      <c r="C222" s="143" t="s">
        <v>63</v>
      </c>
      <c r="D222" s="71">
        <v>11001</v>
      </c>
      <c r="E222" s="70">
        <v>0</v>
      </c>
      <c r="F222" s="72"/>
      <c r="G222" s="72"/>
      <c r="H222" s="72">
        <v>4000</v>
      </c>
      <c r="I222" s="73">
        <v>0</v>
      </c>
      <c r="J222" s="75"/>
    </row>
    <row r="223" spans="1:10" ht="27" customHeight="1" x14ac:dyDescent="0.2">
      <c r="A223" s="143"/>
      <c r="B223" s="143" t="s">
        <v>62</v>
      </c>
      <c r="C223" s="143" t="s">
        <v>63</v>
      </c>
      <c r="D223" s="71">
        <v>47400</v>
      </c>
      <c r="E223" s="70">
        <v>0</v>
      </c>
      <c r="F223" s="72"/>
      <c r="G223" s="72"/>
      <c r="H223" s="72">
        <v>0</v>
      </c>
      <c r="I223" s="73">
        <v>0</v>
      </c>
      <c r="J223" s="75"/>
    </row>
    <row r="224" spans="1:10" ht="27" customHeight="1" x14ac:dyDescent="0.2">
      <c r="A224" s="143"/>
      <c r="B224" s="143" t="s">
        <v>62</v>
      </c>
      <c r="C224" s="143" t="s">
        <v>63</v>
      </c>
      <c r="D224" s="71">
        <v>53082</v>
      </c>
      <c r="E224" s="70">
        <v>2350</v>
      </c>
      <c r="F224" s="72"/>
      <c r="G224" s="72"/>
      <c r="H224" s="72">
        <v>5655</v>
      </c>
      <c r="I224" s="73">
        <f t="shared" ref="I224:I229" si="23">H224/E224*100</f>
        <v>240.63829787234044</v>
      </c>
      <c r="J224" s="75"/>
    </row>
    <row r="225" spans="1:10" ht="27" customHeight="1" x14ac:dyDescent="0.2">
      <c r="A225" s="143"/>
      <c r="B225" s="143" t="s">
        <v>62</v>
      </c>
      <c r="C225" s="143" t="s">
        <v>63</v>
      </c>
      <c r="D225" s="71">
        <v>32400</v>
      </c>
      <c r="E225" s="70">
        <v>0</v>
      </c>
      <c r="F225" s="72"/>
      <c r="G225" s="72"/>
      <c r="H225" s="72">
        <v>0</v>
      </c>
      <c r="I225" s="73">
        <v>0</v>
      </c>
      <c r="J225" s="75"/>
    </row>
    <row r="226" spans="1:10" ht="27" customHeight="1" x14ac:dyDescent="0.2">
      <c r="A226" s="65">
        <v>9078</v>
      </c>
      <c r="B226" s="66" t="s">
        <v>3</v>
      </c>
      <c r="C226" s="65" t="s">
        <v>303</v>
      </c>
      <c r="D226" s="66"/>
      <c r="E226" s="59">
        <f>SUM(E227)</f>
        <v>105089.07</v>
      </c>
      <c r="F226" s="59">
        <f>SUM(F227)</f>
        <v>35384.82</v>
      </c>
      <c r="G226" s="59">
        <f>SUM(G227)</f>
        <v>35384.82</v>
      </c>
      <c r="H226" s="59">
        <f>SUM(H227)</f>
        <v>35384.82</v>
      </c>
      <c r="I226" s="63">
        <f t="shared" si="23"/>
        <v>33.671265717738294</v>
      </c>
      <c r="J226" s="63">
        <f>H226/G226*100</f>
        <v>100</v>
      </c>
    </row>
    <row r="227" spans="1:10" ht="27" customHeight="1" x14ac:dyDescent="0.2">
      <c r="A227" s="140" t="s">
        <v>261</v>
      </c>
      <c r="B227" s="68" t="s">
        <v>4</v>
      </c>
      <c r="C227" s="140" t="s">
        <v>262</v>
      </c>
      <c r="D227" s="68"/>
      <c r="E227" s="69">
        <f>E228</f>
        <v>105089.07</v>
      </c>
      <c r="F227" s="69">
        <f>F228</f>
        <v>35384.82</v>
      </c>
      <c r="G227" s="69">
        <f>G228</f>
        <v>35384.82</v>
      </c>
      <c r="H227" s="69">
        <f>H228</f>
        <v>35384.82</v>
      </c>
      <c r="I227" s="63">
        <f t="shared" si="23"/>
        <v>33.671265717738294</v>
      </c>
      <c r="J227" s="63">
        <f>H227/G227*100</f>
        <v>100</v>
      </c>
    </row>
    <row r="228" spans="1:10" ht="27" customHeight="1" x14ac:dyDescent="0.2">
      <c r="A228" s="68"/>
      <c r="B228" s="140">
        <v>3</v>
      </c>
      <c r="C228" s="140" t="s">
        <v>150</v>
      </c>
      <c r="D228" s="68"/>
      <c r="E228" s="69">
        <f>SUM(E229)</f>
        <v>105089.07</v>
      </c>
      <c r="F228" s="69">
        <f>SUM(F229)</f>
        <v>35384.82</v>
      </c>
      <c r="G228" s="69">
        <f>SUM(G229)</f>
        <v>35384.82</v>
      </c>
      <c r="H228" s="69">
        <f>SUM(H229)</f>
        <v>35384.82</v>
      </c>
      <c r="I228" s="63">
        <f t="shared" si="23"/>
        <v>33.671265717738294</v>
      </c>
      <c r="J228" s="63">
        <f>H228/G228*100</f>
        <v>100</v>
      </c>
    </row>
    <row r="229" spans="1:10" ht="27" customHeight="1" x14ac:dyDescent="0.2">
      <c r="A229" s="68"/>
      <c r="B229" s="140">
        <v>31</v>
      </c>
      <c r="C229" s="140" t="s">
        <v>239</v>
      </c>
      <c r="D229" s="68"/>
      <c r="E229" s="69">
        <f>SUM(E230,E232,E234)</f>
        <v>105089.07</v>
      </c>
      <c r="F229" s="69">
        <f>SUM(F230,F232,F234)</f>
        <v>35384.82</v>
      </c>
      <c r="G229" s="69">
        <f>SUM(G230,G232,G234)</f>
        <v>35384.82</v>
      </c>
      <c r="H229" s="69">
        <f>SUM(H230,H232,H234)</f>
        <v>35384.82</v>
      </c>
      <c r="I229" s="63">
        <f t="shared" si="23"/>
        <v>33.671265717738294</v>
      </c>
      <c r="J229" s="63">
        <f>H229/G229*100</f>
        <v>100</v>
      </c>
    </row>
    <row r="230" spans="1:10" ht="27" customHeight="1" x14ac:dyDescent="0.2">
      <c r="A230" s="68"/>
      <c r="B230" s="140">
        <v>311</v>
      </c>
      <c r="C230" s="140" t="s">
        <v>240</v>
      </c>
      <c r="D230" s="68"/>
      <c r="E230" s="69">
        <f>SUM(E231:E231)</f>
        <v>85054.96</v>
      </c>
      <c r="F230" s="70">
        <v>29085.68</v>
      </c>
      <c r="G230" s="70">
        <v>29085.68</v>
      </c>
      <c r="H230" s="69">
        <f>SUM(H231:H231)</f>
        <v>29085.68</v>
      </c>
      <c r="I230" s="63">
        <f t="shared" ref="I230:I235" si="24">H230/E230*100</f>
        <v>34.196336110204506</v>
      </c>
      <c r="J230" s="63">
        <f>H230/G230*100</f>
        <v>100</v>
      </c>
    </row>
    <row r="231" spans="1:10" ht="27" customHeight="1" x14ac:dyDescent="0.2">
      <c r="A231" s="143"/>
      <c r="B231" s="143">
        <v>3111</v>
      </c>
      <c r="C231" s="143" t="s">
        <v>241</v>
      </c>
      <c r="D231" s="71">
        <v>51200</v>
      </c>
      <c r="E231" s="70">
        <v>85054.96</v>
      </c>
      <c r="F231" s="72"/>
      <c r="G231" s="72"/>
      <c r="H231" s="72">
        <v>29085.68</v>
      </c>
      <c r="I231" s="73">
        <f t="shared" si="24"/>
        <v>34.196336110204506</v>
      </c>
      <c r="J231" s="73"/>
    </row>
    <row r="232" spans="1:10" ht="27" customHeight="1" x14ac:dyDescent="0.2">
      <c r="A232" s="68"/>
      <c r="B232" s="140">
        <v>312</v>
      </c>
      <c r="C232" s="140" t="s">
        <v>242</v>
      </c>
      <c r="D232" s="68"/>
      <c r="E232" s="69">
        <f>SUM(E233:E233)</f>
        <v>6000</v>
      </c>
      <c r="F232" s="72">
        <v>1500</v>
      </c>
      <c r="G232" s="72">
        <v>1500</v>
      </c>
      <c r="H232" s="74">
        <f>SUM(H233:H233)</f>
        <v>1500</v>
      </c>
      <c r="I232" s="75">
        <f t="shared" si="24"/>
        <v>25</v>
      </c>
      <c r="J232" s="75">
        <f>H232/G232*100</f>
        <v>100</v>
      </c>
    </row>
    <row r="233" spans="1:10" ht="27" customHeight="1" x14ac:dyDescent="0.2">
      <c r="A233" s="143"/>
      <c r="B233" s="143">
        <v>3121</v>
      </c>
      <c r="C233" s="143" t="s">
        <v>242</v>
      </c>
      <c r="D233" s="71">
        <v>51200</v>
      </c>
      <c r="E233" s="70">
        <v>6000</v>
      </c>
      <c r="F233" s="72"/>
      <c r="G233" s="72"/>
      <c r="H233" s="72">
        <v>1500</v>
      </c>
      <c r="I233" s="73">
        <f t="shared" si="24"/>
        <v>25</v>
      </c>
      <c r="J233" s="73"/>
    </row>
    <row r="234" spans="1:10" ht="27" customHeight="1" x14ac:dyDescent="0.2">
      <c r="A234" s="68"/>
      <c r="B234" s="140">
        <v>313</v>
      </c>
      <c r="C234" s="140" t="s">
        <v>243</v>
      </c>
      <c r="D234" s="68"/>
      <c r="E234" s="69">
        <f>SUM(E235:E235)</f>
        <v>14034.11</v>
      </c>
      <c r="F234" s="72">
        <v>4799.1400000000003</v>
      </c>
      <c r="G234" s="72">
        <v>4799.1400000000003</v>
      </c>
      <c r="H234" s="74">
        <f>SUM(H235:H235)</f>
        <v>4799.1400000000003</v>
      </c>
      <c r="I234" s="75">
        <f t="shared" si="24"/>
        <v>34.196254696592803</v>
      </c>
      <c r="J234" s="75">
        <f>H234/G234*100</f>
        <v>100</v>
      </c>
    </row>
    <row r="235" spans="1:10" ht="27" customHeight="1" x14ac:dyDescent="0.2">
      <c r="A235" s="143"/>
      <c r="B235" s="143">
        <v>3132</v>
      </c>
      <c r="C235" s="143" t="s">
        <v>244</v>
      </c>
      <c r="D235" s="71">
        <v>51200</v>
      </c>
      <c r="E235" s="70">
        <v>14034.11</v>
      </c>
      <c r="F235" s="72"/>
      <c r="G235" s="72"/>
      <c r="H235" s="72">
        <v>4799.1400000000003</v>
      </c>
      <c r="I235" s="73">
        <f t="shared" si="24"/>
        <v>34.196254696592803</v>
      </c>
      <c r="J235" s="73"/>
    </row>
    <row r="236" spans="1:10" ht="27" customHeight="1" x14ac:dyDescent="0.2">
      <c r="A236" s="65">
        <v>9108</v>
      </c>
      <c r="B236" s="66" t="s">
        <v>3</v>
      </c>
      <c r="C236" s="65" t="s">
        <v>304</v>
      </c>
      <c r="D236" s="66"/>
      <c r="E236" s="59">
        <f>SUM(E237)</f>
        <v>0</v>
      </c>
      <c r="F236" s="59">
        <f>SUM(F237)</f>
        <v>105000</v>
      </c>
      <c r="G236" s="59">
        <f>SUM(G237)</f>
        <v>105000</v>
      </c>
      <c r="H236" s="59">
        <f>SUM(H237)</f>
        <v>100416.56</v>
      </c>
      <c r="I236" s="63">
        <v>0</v>
      </c>
      <c r="J236" s="63">
        <f>H236/G236*100</f>
        <v>95.634819047619047</v>
      </c>
    </row>
    <row r="237" spans="1:10" ht="27" customHeight="1" x14ac:dyDescent="0.2">
      <c r="A237" s="140" t="s">
        <v>263</v>
      </c>
      <c r="B237" s="68" t="s">
        <v>4</v>
      </c>
      <c r="C237" s="140" t="s">
        <v>264</v>
      </c>
      <c r="D237" s="68"/>
      <c r="E237" s="69">
        <f>E238</f>
        <v>0</v>
      </c>
      <c r="F237" s="69">
        <f>F238</f>
        <v>105000</v>
      </c>
      <c r="G237" s="69">
        <f>G238+G249</f>
        <v>105000</v>
      </c>
      <c r="H237" s="69">
        <f>H238</f>
        <v>100416.56</v>
      </c>
      <c r="I237" s="63">
        <v>0</v>
      </c>
      <c r="J237" s="63">
        <f>H237/G237*100</f>
        <v>95.634819047619047</v>
      </c>
    </row>
    <row r="238" spans="1:10" ht="27" customHeight="1" x14ac:dyDescent="0.2">
      <c r="A238" s="68"/>
      <c r="B238" s="140">
        <v>3</v>
      </c>
      <c r="C238" s="140" t="s">
        <v>150</v>
      </c>
      <c r="D238" s="68"/>
      <c r="E238" s="69">
        <f>SUM(E239,E249)</f>
        <v>0</v>
      </c>
      <c r="F238" s="69">
        <f>SUM(F239)</f>
        <v>105000</v>
      </c>
      <c r="G238" s="69">
        <f>SUM(G239)</f>
        <v>103072</v>
      </c>
      <c r="H238" s="69">
        <f>SUM(H239,H249)</f>
        <v>100416.56</v>
      </c>
      <c r="I238" s="63">
        <v>0</v>
      </c>
      <c r="J238" s="63">
        <f>H238/G238*100</f>
        <v>97.423703818689845</v>
      </c>
    </row>
    <row r="239" spans="1:10" ht="27" customHeight="1" x14ac:dyDescent="0.2">
      <c r="A239" s="68"/>
      <c r="B239" s="140">
        <v>31</v>
      </c>
      <c r="C239" s="140" t="s">
        <v>239</v>
      </c>
      <c r="D239" s="68"/>
      <c r="E239" s="69">
        <f>SUM(E240,E243,E246)</f>
        <v>0</v>
      </c>
      <c r="F239" s="69">
        <f>SUM(F240,F243,F246,F249)</f>
        <v>105000</v>
      </c>
      <c r="G239" s="69">
        <f>SUM(G240,G243,G246)</f>
        <v>103072</v>
      </c>
      <c r="H239" s="69">
        <f>SUM(H240,H243,H246)</f>
        <v>98488.56</v>
      </c>
      <c r="I239" s="63">
        <v>0</v>
      </c>
      <c r="J239" s="63">
        <f>H239/G239*100</f>
        <v>95.553166718410438</v>
      </c>
    </row>
    <row r="240" spans="1:10" ht="27" customHeight="1" x14ac:dyDescent="0.2">
      <c r="A240" s="68"/>
      <c r="B240" s="140">
        <v>311</v>
      </c>
      <c r="C240" s="140" t="s">
        <v>240</v>
      </c>
      <c r="D240" s="68"/>
      <c r="E240" s="69">
        <f>SUM(E241:E242)</f>
        <v>0</v>
      </c>
      <c r="F240" s="70">
        <v>73000.2</v>
      </c>
      <c r="G240" s="70">
        <v>73000.2</v>
      </c>
      <c r="H240" s="69">
        <f>SUM(H241:H242)</f>
        <v>71436.78</v>
      </c>
      <c r="I240" s="63">
        <v>0</v>
      </c>
      <c r="J240" s="63">
        <f>H240/G240*100</f>
        <v>97.858334634699631</v>
      </c>
    </row>
    <row r="241" spans="1:10" ht="27" customHeight="1" x14ac:dyDescent="0.2">
      <c r="A241" s="143"/>
      <c r="B241" s="143">
        <v>3111</v>
      </c>
      <c r="C241" s="143" t="s">
        <v>241</v>
      </c>
      <c r="D241" s="71">
        <v>11001</v>
      </c>
      <c r="E241" s="70">
        <v>0</v>
      </c>
      <c r="F241" s="72"/>
      <c r="G241" s="72"/>
      <c r="H241" s="72">
        <v>43815.47</v>
      </c>
      <c r="I241" s="73">
        <v>0</v>
      </c>
      <c r="J241" s="73"/>
    </row>
    <row r="242" spans="1:10" ht="27" customHeight="1" x14ac:dyDescent="0.2">
      <c r="A242" s="143"/>
      <c r="B242" s="143">
        <v>3111</v>
      </c>
      <c r="C242" s="143" t="s">
        <v>241</v>
      </c>
      <c r="D242" s="71">
        <v>51100</v>
      </c>
      <c r="E242" s="70">
        <v>0</v>
      </c>
      <c r="F242" s="72"/>
      <c r="G242" s="72"/>
      <c r="H242" s="72">
        <v>27621.31</v>
      </c>
      <c r="I242" s="73">
        <v>0</v>
      </c>
      <c r="J242" s="73"/>
    </row>
    <row r="243" spans="1:10" ht="27" customHeight="1" x14ac:dyDescent="0.2">
      <c r="A243" s="68"/>
      <c r="B243" s="140">
        <v>312</v>
      </c>
      <c r="C243" s="140" t="s">
        <v>242</v>
      </c>
      <c r="D243" s="68"/>
      <c r="E243" s="69">
        <f>SUM(E244:E244)</f>
        <v>0</v>
      </c>
      <c r="F243" s="72">
        <v>18300</v>
      </c>
      <c r="G243" s="72">
        <v>18300</v>
      </c>
      <c r="H243" s="74">
        <f>SUM(H244:H245)</f>
        <v>15300</v>
      </c>
      <c r="I243" s="75">
        <v>0</v>
      </c>
      <c r="J243" s="75">
        <f>H243/G243*100</f>
        <v>83.606557377049185</v>
      </c>
    </row>
    <row r="244" spans="1:10" ht="27" customHeight="1" x14ac:dyDescent="0.2">
      <c r="A244" s="143"/>
      <c r="B244" s="143">
        <v>3121</v>
      </c>
      <c r="C244" s="143" t="s">
        <v>242</v>
      </c>
      <c r="D244" s="71">
        <v>11001</v>
      </c>
      <c r="E244" s="70">
        <v>0</v>
      </c>
      <c r="F244" s="72"/>
      <c r="G244" s="72"/>
      <c r="H244" s="72">
        <v>14700</v>
      </c>
      <c r="I244" s="73">
        <v>0</v>
      </c>
      <c r="J244" s="73"/>
    </row>
    <row r="245" spans="1:10" ht="27" customHeight="1" x14ac:dyDescent="0.2">
      <c r="A245" s="143"/>
      <c r="B245" s="143">
        <v>3121</v>
      </c>
      <c r="C245" s="143" t="s">
        <v>242</v>
      </c>
      <c r="D245" s="71">
        <v>5100</v>
      </c>
      <c r="E245" s="70"/>
      <c r="F245" s="72"/>
      <c r="G245" s="72"/>
      <c r="H245" s="72">
        <v>600</v>
      </c>
      <c r="I245" s="73"/>
      <c r="J245" s="73"/>
    </row>
    <row r="246" spans="1:10" ht="27" customHeight="1" x14ac:dyDescent="0.2">
      <c r="A246" s="68"/>
      <c r="B246" s="140">
        <v>313</v>
      </c>
      <c r="C246" s="140" t="s">
        <v>243</v>
      </c>
      <c r="D246" s="68"/>
      <c r="E246" s="69">
        <f>SUM(E247:E256)</f>
        <v>0</v>
      </c>
      <c r="F246" s="72">
        <v>11771.8</v>
      </c>
      <c r="G246" s="72">
        <v>11771.8</v>
      </c>
      <c r="H246" s="69">
        <f>SUM(H247:H248)</f>
        <v>11751.779999999999</v>
      </c>
      <c r="I246" s="75">
        <v>0</v>
      </c>
      <c r="J246" s="75">
        <f>H246/G246*100</f>
        <v>99.829932550671941</v>
      </c>
    </row>
    <row r="247" spans="1:10" ht="27" customHeight="1" x14ac:dyDescent="0.2">
      <c r="A247" s="68"/>
      <c r="B247" s="143">
        <v>3132</v>
      </c>
      <c r="C247" s="143" t="s">
        <v>244</v>
      </c>
      <c r="D247" s="71">
        <v>11001</v>
      </c>
      <c r="E247" s="70">
        <v>0</v>
      </c>
      <c r="F247" s="72"/>
      <c r="G247" s="72"/>
      <c r="H247" s="72">
        <v>7378.09</v>
      </c>
      <c r="I247" s="73">
        <v>0</v>
      </c>
      <c r="J247" s="75"/>
    </row>
    <row r="248" spans="1:10" ht="27" customHeight="1" x14ac:dyDescent="0.2">
      <c r="A248" s="68"/>
      <c r="B248" s="143">
        <v>3132</v>
      </c>
      <c r="C248" s="143" t="s">
        <v>244</v>
      </c>
      <c r="D248" s="71">
        <v>51100</v>
      </c>
      <c r="E248" s="70">
        <v>0</v>
      </c>
      <c r="F248" s="72"/>
      <c r="G248" s="72"/>
      <c r="H248" s="72">
        <v>4373.6899999999996</v>
      </c>
      <c r="I248" s="73">
        <v>0</v>
      </c>
      <c r="J248" s="75"/>
    </row>
    <row r="249" spans="1:10" s="92" customFormat="1" ht="27" customHeight="1" x14ac:dyDescent="0.2">
      <c r="A249" s="68"/>
      <c r="B249" s="140">
        <v>32</v>
      </c>
      <c r="C249" s="140" t="s">
        <v>149</v>
      </c>
      <c r="D249" s="91"/>
      <c r="E249" s="69">
        <v>0</v>
      </c>
      <c r="F249" s="74">
        <f>F250</f>
        <v>1928</v>
      </c>
      <c r="G249" s="74">
        <f>G250</f>
        <v>1928</v>
      </c>
      <c r="H249" s="74">
        <f>H250</f>
        <v>1928</v>
      </c>
      <c r="I249" s="75">
        <v>0</v>
      </c>
      <c r="J249" s="75">
        <f>H249/G249*100</f>
        <v>100</v>
      </c>
    </row>
    <row r="250" spans="1:10" s="92" customFormat="1" ht="27" customHeight="1" x14ac:dyDescent="0.2">
      <c r="A250" s="68"/>
      <c r="B250" s="140">
        <v>321</v>
      </c>
      <c r="C250" s="140" t="s">
        <v>7</v>
      </c>
      <c r="D250" s="91"/>
      <c r="E250" s="69">
        <v>0</v>
      </c>
      <c r="F250" s="74">
        <v>1928</v>
      </c>
      <c r="G250" s="74">
        <v>1928</v>
      </c>
      <c r="H250" s="74">
        <f>SUM(H251,H252)</f>
        <v>1928</v>
      </c>
      <c r="I250" s="75">
        <v>0</v>
      </c>
      <c r="J250" s="75">
        <f>H250/G250*100</f>
        <v>100</v>
      </c>
    </row>
    <row r="251" spans="1:10" ht="27" customHeight="1" x14ac:dyDescent="0.2">
      <c r="A251" s="68"/>
      <c r="B251" s="143">
        <v>3212</v>
      </c>
      <c r="C251" s="143" t="s">
        <v>231</v>
      </c>
      <c r="D251" s="71">
        <v>11001</v>
      </c>
      <c r="E251" s="70"/>
      <c r="F251" s="72"/>
      <c r="G251" s="72"/>
      <c r="H251" s="72">
        <v>1238</v>
      </c>
      <c r="I251" s="73">
        <v>0</v>
      </c>
      <c r="J251" s="75"/>
    </row>
    <row r="252" spans="1:10" ht="27" customHeight="1" x14ac:dyDescent="0.2">
      <c r="A252" s="68"/>
      <c r="B252" s="143">
        <v>3212</v>
      </c>
      <c r="C252" s="143" t="s">
        <v>231</v>
      </c>
      <c r="D252" s="71">
        <v>51100</v>
      </c>
      <c r="E252" s="70"/>
      <c r="F252" s="72"/>
      <c r="G252" s="72"/>
      <c r="H252" s="72">
        <v>690</v>
      </c>
      <c r="I252" s="73">
        <v>0</v>
      </c>
      <c r="J252" s="75"/>
    </row>
    <row r="253" spans="1:10" ht="27" customHeight="1" x14ac:dyDescent="0.2">
      <c r="A253" s="145"/>
      <c r="B253" s="146"/>
      <c r="C253" s="146"/>
      <c r="D253" s="97"/>
      <c r="E253" s="98"/>
      <c r="F253" s="99"/>
      <c r="G253" s="99"/>
      <c r="H253" s="99" t="s">
        <v>284</v>
      </c>
      <c r="I253" s="100"/>
      <c r="J253" s="101"/>
    </row>
    <row r="254" spans="1:10" ht="12.75" customHeight="1" x14ac:dyDescent="0.2">
      <c r="A254" s="147" t="s">
        <v>286</v>
      </c>
      <c r="B254" s="146"/>
      <c r="C254" s="146"/>
      <c r="D254" s="97"/>
      <c r="E254" s="98"/>
      <c r="F254" s="99"/>
      <c r="G254" s="102" t="s">
        <v>316</v>
      </c>
      <c r="H254" s="99"/>
      <c r="I254" s="100"/>
      <c r="J254" s="101"/>
    </row>
    <row r="255" spans="1:10" ht="12.75" customHeight="1" x14ac:dyDescent="0.2">
      <c r="A255" s="147" t="s">
        <v>287</v>
      </c>
      <c r="B255" s="146"/>
      <c r="C255" s="146"/>
      <c r="D255" s="97"/>
      <c r="E255" s="98"/>
      <c r="F255" s="99"/>
      <c r="G255" s="102"/>
      <c r="H255" s="99"/>
      <c r="I255" s="100"/>
      <c r="J255" s="101"/>
    </row>
    <row r="256" spans="1:10" ht="12.75" customHeight="1" x14ac:dyDescent="0.2">
      <c r="A256" s="147" t="s">
        <v>268</v>
      </c>
      <c r="B256" s="146"/>
      <c r="C256" s="146"/>
      <c r="D256" s="97"/>
      <c r="E256" s="98"/>
      <c r="F256" s="99"/>
      <c r="G256" s="174" t="s">
        <v>317</v>
      </c>
      <c r="H256" s="174"/>
      <c r="I256" s="100"/>
      <c r="J256" s="100"/>
    </row>
  </sheetData>
  <mergeCells count="4">
    <mergeCell ref="B2:C2"/>
    <mergeCell ref="B3:C3"/>
    <mergeCell ref="A1:J1"/>
    <mergeCell ref="G256:H256"/>
  </mergeCells>
  <pageMargins left="0.39370078740157483" right="0.39370078740157483" top="0.39370078740157483" bottom="0.39370078740157483" header="0.39370078740157483" footer="0.39370078740157483"/>
  <pageSetup paperSize="9" scale="61" fitToHeight="0" orientation="portrait" r:id="rId1"/>
  <headerFooter alignWithMargins="0">
    <oddFooter>&amp;L&amp;C&amp;R</oddFoot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SAŽETAK</vt:lpstr>
      <vt:lpstr>OPĆI DIO-PRIHODI</vt:lpstr>
      <vt:lpstr>OPĆI DIO-RASHODI</vt:lpstr>
      <vt:lpstr>POSEBNI DIO</vt:lpstr>
      <vt:lpstr>'OPĆI DIO-RASHODI'!Podrucje_ispisa</vt:lpstr>
      <vt:lpstr>'POSEBNI DIO'!Podrucje_ispisa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2022-03-16T13:32:41Z</dcterms:created>
  <dcterms:modified xsi:type="dcterms:W3CDTF">2022-04-01T11:48:35Z</dcterms:modified>
</cp:coreProperties>
</file>