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natini dokumenti\FINANCIJSKI IZVJEŠTAJI 2024 GODINA\"/>
    </mc:Choice>
  </mc:AlternateContent>
  <bookViews>
    <workbookView xWindow="0" yWindow="0" windowWidth="28800" windowHeight="1233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9" i="7" l="1"/>
  <c r="J15" i="1" l="1"/>
  <c r="H60" i="7" l="1"/>
  <c r="H80" i="7"/>
  <c r="H220" i="7"/>
  <c r="H216" i="7"/>
  <c r="H212" i="7"/>
  <c r="H210" i="7"/>
  <c r="H208" i="7"/>
  <c r="H204" i="7"/>
  <c r="H201" i="7"/>
  <c r="H197" i="7"/>
  <c r="H195" i="7"/>
  <c r="H165" i="7"/>
  <c r="H163" i="7"/>
  <c r="H153" i="7"/>
  <c r="H151" i="7"/>
  <c r="H148" i="7"/>
  <c r="H144" i="7"/>
  <c r="H141" i="7"/>
  <c r="H139" i="7"/>
  <c r="H100" i="7"/>
  <c r="H23" i="1"/>
  <c r="H24" i="1" s="1"/>
  <c r="I23" i="1"/>
  <c r="I14" i="1"/>
  <c r="I13" i="1"/>
  <c r="I10" i="1"/>
  <c r="G24" i="1"/>
  <c r="F24" i="1"/>
  <c r="H14" i="1"/>
  <c r="H13" i="1"/>
  <c r="H10" i="1"/>
  <c r="G14" i="1"/>
  <c r="G13" i="1"/>
  <c r="G10" i="1"/>
  <c r="F14" i="1"/>
  <c r="F13" i="1"/>
  <c r="F10" i="1"/>
  <c r="G8" i="7"/>
  <c r="G216" i="7"/>
  <c r="G224" i="7"/>
  <c r="G220" i="7"/>
  <c r="G219" i="7" s="1"/>
  <c r="G212" i="7"/>
  <c r="G208" i="7"/>
  <c r="G204" i="7"/>
  <c r="G203" i="7"/>
  <c r="G197" i="7"/>
  <c r="G201" i="7"/>
  <c r="G196" i="7" s="1"/>
  <c r="F188" i="7"/>
  <c r="G188" i="7"/>
  <c r="F187" i="7"/>
  <c r="G187" i="7"/>
  <c r="E188" i="7"/>
  <c r="G165" i="7"/>
  <c r="G164" i="7" s="1"/>
  <c r="G163" i="7" s="1"/>
  <c r="G157" i="7"/>
  <c r="G156" i="7" s="1"/>
  <c r="F155" i="7"/>
  <c r="E155" i="7"/>
  <c r="F156" i="7"/>
  <c r="E156" i="7"/>
  <c r="G152" i="7"/>
  <c r="G151" i="7" s="1"/>
  <c r="G148" i="7"/>
  <c r="G144" i="7"/>
  <c r="G141" i="7"/>
  <c r="F135" i="7"/>
  <c r="F134" i="7" s="1"/>
  <c r="G135" i="7"/>
  <c r="G134" i="7" s="1"/>
  <c r="E136" i="7"/>
  <c r="E135" i="7" s="1"/>
  <c r="E134" i="7" s="1"/>
  <c r="G116" i="7"/>
  <c r="F115" i="7"/>
  <c r="F114" i="7" s="1"/>
  <c r="E115" i="7"/>
  <c r="E114" i="7" s="1"/>
  <c r="G45" i="7"/>
  <c r="G80" i="7"/>
  <c r="G60" i="7"/>
  <c r="G32" i="7"/>
  <c r="F224" i="7"/>
  <c r="F219" i="7" s="1"/>
  <c r="E224" i="7"/>
  <c r="E219" i="7" s="1"/>
  <c r="F211" i="7"/>
  <c r="F203" i="7"/>
  <c r="F196" i="7"/>
  <c r="F164" i="7"/>
  <c r="F163" i="7" s="1"/>
  <c r="F152" i="7"/>
  <c r="F151" i="7" s="1"/>
  <c r="F140" i="7"/>
  <c r="F139" i="7" s="1"/>
  <c r="F102" i="7"/>
  <c r="F101" i="7"/>
  <c r="F83" i="7"/>
  <c r="F63" i="7"/>
  <c r="D225" i="7"/>
  <c r="D224" i="7"/>
  <c r="D223" i="7"/>
  <c r="D222" i="7"/>
  <c r="D221" i="7"/>
  <c r="D220" i="7"/>
  <c r="E211" i="7"/>
  <c r="E203" i="7"/>
  <c r="E196" i="7"/>
  <c r="D209" i="7"/>
  <c r="D208" i="7"/>
  <c r="D207" i="7"/>
  <c r="D206" i="7"/>
  <c r="D205" i="7"/>
  <c r="D204" i="7"/>
  <c r="E164" i="7"/>
  <c r="E163" i="7" s="1"/>
  <c r="E152" i="7"/>
  <c r="E151" i="7" s="1"/>
  <c r="E140" i="7"/>
  <c r="E139" i="7" s="1"/>
  <c r="F60" i="7"/>
  <c r="F37" i="7"/>
  <c r="F32" i="7"/>
  <c r="F10" i="7" s="1"/>
  <c r="E8" i="11"/>
  <c r="E7" i="11" s="1"/>
  <c r="E6" i="11" s="1"/>
  <c r="D8" i="11"/>
  <c r="D7" i="11" s="1"/>
  <c r="D6" i="11" s="1"/>
  <c r="D9" i="11"/>
  <c r="C8" i="11"/>
  <c r="C7" i="11" s="1"/>
  <c r="C6" i="11" s="1"/>
  <c r="B6" i="11"/>
  <c r="B7" i="11"/>
  <c r="B8" i="11"/>
  <c r="D48" i="8"/>
  <c r="A42" i="8"/>
  <c r="D40" i="8"/>
  <c r="D41" i="8"/>
  <c r="D42" i="8"/>
  <c r="D43" i="8"/>
  <c r="D44" i="8"/>
  <c r="D45" i="8"/>
  <c r="D46" i="8"/>
  <c r="D39" i="8"/>
  <c r="D35" i="8"/>
  <c r="D36" i="8"/>
  <c r="D37" i="8"/>
  <c r="D34" i="8"/>
  <c r="D32" i="8"/>
  <c r="D30" i="8"/>
  <c r="D26" i="8"/>
  <c r="D18" i="8"/>
  <c r="D19" i="8"/>
  <c r="D20" i="8"/>
  <c r="D21" i="8"/>
  <c r="D22" i="8"/>
  <c r="D23" i="8"/>
  <c r="D24" i="8"/>
  <c r="D17" i="8"/>
  <c r="D10" i="8"/>
  <c r="D8" i="8"/>
  <c r="D13" i="8"/>
  <c r="D14" i="8"/>
  <c r="D15" i="8"/>
  <c r="D12" i="8"/>
  <c r="H110" i="3"/>
  <c r="H103" i="3"/>
  <c r="H96" i="3"/>
  <c r="H93" i="3"/>
  <c r="H89" i="3"/>
  <c r="H59" i="3"/>
  <c r="H52" i="3"/>
  <c r="H35" i="3"/>
  <c r="H28" i="3"/>
  <c r="H25" i="3"/>
  <c r="H22" i="3"/>
  <c r="H12" i="3"/>
  <c r="F11" i="3"/>
  <c r="I11" i="3"/>
  <c r="I40" i="3"/>
  <c r="I39" i="3" s="1"/>
  <c r="F40" i="3"/>
  <c r="F39" i="3" s="1"/>
  <c r="I13" i="3"/>
  <c r="F13" i="3"/>
  <c r="I18" i="3"/>
  <c r="F18" i="3"/>
  <c r="I115" i="3"/>
  <c r="E51" i="8" s="1"/>
  <c r="E12" i="11" s="1"/>
  <c r="I17" i="9" s="1"/>
  <c r="E19" i="10" s="1"/>
  <c r="A116" i="3"/>
  <c r="A52" i="8" s="1"/>
  <c r="A13" i="11" s="1"/>
  <c r="A18" i="9" s="1"/>
  <c r="A20" i="10" s="1"/>
  <c r="A115" i="3"/>
  <c r="A51" i="8" s="1"/>
  <c r="A12" i="11" s="1"/>
  <c r="A17" i="9" s="1"/>
  <c r="A19" i="10" s="1"/>
  <c r="A228" i="7" s="1"/>
  <c r="A114" i="3"/>
  <c r="A50" i="8" s="1"/>
  <c r="A11" i="11" s="1"/>
  <c r="A16" i="9" s="1"/>
  <c r="A18" i="10" s="1"/>
  <c r="A227" i="7" s="1"/>
  <c r="G211" i="7" l="1"/>
  <c r="G210" i="7" s="1"/>
  <c r="G195" i="7"/>
  <c r="G155" i="7"/>
  <c r="G140" i="7"/>
  <c r="G139" i="7" s="1"/>
  <c r="F195" i="7"/>
  <c r="F11" i="7"/>
  <c r="F210" i="7"/>
  <c r="F43" i="7"/>
  <c r="F44" i="7"/>
  <c r="E44" i="7"/>
  <c r="E43" i="7"/>
  <c r="E210" i="7"/>
  <c r="E195" i="7"/>
  <c r="G178" i="7"/>
  <c r="G176" i="7" s="1"/>
  <c r="G115" i="7"/>
  <c r="G114" i="7" s="1"/>
  <c r="G107" i="7"/>
  <c r="G106" i="7" s="1"/>
  <c r="G103" i="7"/>
  <c r="G101" i="7" s="1"/>
  <c r="G84" i="7"/>
  <c r="J109" i="3"/>
  <c r="J98" i="3"/>
  <c r="J91" i="3"/>
  <c r="J88" i="3"/>
  <c r="J87" i="3"/>
  <c r="J86" i="3"/>
  <c r="J85" i="3"/>
  <c r="J84" i="3"/>
  <c r="J80" i="3"/>
  <c r="J79" i="3"/>
  <c r="J78" i="3"/>
  <c r="J77" i="3"/>
  <c r="J76" i="3"/>
  <c r="J75" i="3"/>
  <c r="J73" i="3"/>
  <c r="J72" i="3"/>
  <c r="J70" i="3"/>
  <c r="J69" i="3"/>
  <c r="J68" i="3"/>
  <c r="J67" i="3"/>
  <c r="J66" i="3"/>
  <c r="J65" i="3"/>
  <c r="J62" i="3"/>
  <c r="J61" i="3"/>
  <c r="J58" i="3"/>
  <c r="J56" i="3"/>
  <c r="J54" i="3"/>
  <c r="J38" i="3"/>
  <c r="J37" i="3"/>
  <c r="J33" i="3"/>
  <c r="J31" i="3"/>
  <c r="J27" i="3"/>
  <c r="J17" i="3"/>
  <c r="G45" i="8"/>
  <c r="G44" i="8"/>
  <c r="F44" i="8"/>
  <c r="G43" i="8"/>
  <c r="F43" i="8"/>
  <c r="G42" i="8"/>
  <c r="F42" i="8"/>
  <c r="F39" i="8"/>
  <c r="G36" i="8"/>
  <c r="G35" i="8"/>
  <c r="F35" i="8"/>
  <c r="G34" i="8"/>
  <c r="F34" i="8"/>
  <c r="G32" i="8"/>
  <c r="F32" i="8"/>
  <c r="G30" i="8"/>
  <c r="F30" i="8"/>
  <c r="G23" i="8"/>
  <c r="G22" i="8"/>
  <c r="F22" i="8"/>
  <c r="G21" i="8"/>
  <c r="F21" i="8"/>
  <c r="G20" i="8"/>
  <c r="F20" i="8"/>
  <c r="F17" i="8"/>
  <c r="G14" i="8"/>
  <c r="G13" i="8"/>
  <c r="F13" i="8"/>
  <c r="G12" i="8"/>
  <c r="F12" i="8"/>
  <c r="G10" i="8"/>
  <c r="F10" i="8"/>
  <c r="H116" i="7" l="1"/>
  <c r="F192" i="7"/>
  <c r="F189" i="7"/>
  <c r="F184" i="7"/>
  <c r="F183" i="7"/>
  <c r="F182" i="7" s="1"/>
  <c r="F177" i="7"/>
  <c r="F176" i="7"/>
  <c r="F173" i="7"/>
  <c r="F172" i="7"/>
  <c r="F169" i="7"/>
  <c r="F168" i="7"/>
  <c r="F128" i="7"/>
  <c r="F127" i="7"/>
  <c r="F119" i="7"/>
  <c r="F118" i="7"/>
  <c r="F109" i="7"/>
  <c r="F106" i="7"/>
  <c r="F105" i="7"/>
  <c r="F93" i="7"/>
  <c r="F92" i="7"/>
  <c r="F86" i="7"/>
  <c r="F36" i="7"/>
  <c r="F35" i="7"/>
  <c r="E187" i="7"/>
  <c r="E105" i="7"/>
  <c r="D47" i="8"/>
  <c r="D38" i="8"/>
  <c r="D33" i="8"/>
  <c r="D31" i="8"/>
  <c r="D29" i="8"/>
  <c r="D25" i="8"/>
  <c r="D16" i="8"/>
  <c r="D11" i="8"/>
  <c r="D9" i="8"/>
  <c r="D7" i="8"/>
  <c r="H51" i="3"/>
  <c r="I111" i="3"/>
  <c r="I110" i="3" s="1"/>
  <c r="F111" i="3"/>
  <c r="F110" i="3" s="1"/>
  <c r="I94" i="3"/>
  <c r="I93" i="3" s="1"/>
  <c r="F94" i="3"/>
  <c r="F93" i="3" s="1"/>
  <c r="H42" i="3"/>
  <c r="H11" i="3"/>
  <c r="H12" i="1"/>
  <c r="H9" i="1"/>
  <c r="G190" i="7"/>
  <c r="E189" i="7"/>
  <c r="H178" i="7"/>
  <c r="E177" i="7"/>
  <c r="E176" i="7"/>
  <c r="G174" i="7"/>
  <c r="E173" i="7"/>
  <c r="E172" i="7"/>
  <c r="E106" i="7"/>
  <c r="E102" i="7"/>
  <c r="E101" i="7"/>
  <c r="E83" i="7"/>
  <c r="H15" i="1" l="1"/>
  <c r="F9" i="7"/>
  <c r="F100" i="7"/>
  <c r="H174" i="7"/>
  <c r="G172" i="7"/>
  <c r="H172" i="7" s="1"/>
  <c r="H190" i="7"/>
  <c r="D6" i="8"/>
  <c r="D28" i="8"/>
  <c r="H10" i="3"/>
  <c r="G189" i="7"/>
  <c r="G173" i="7"/>
  <c r="G177" i="7"/>
  <c r="F167" i="7"/>
  <c r="H176" i="7"/>
  <c r="G99" i="3"/>
  <c r="H99" i="3" s="1"/>
  <c r="H50" i="3" s="1"/>
  <c r="G51" i="3"/>
  <c r="G12" i="1"/>
  <c r="G9" i="1"/>
  <c r="G15" i="1" s="1"/>
  <c r="F8" i="7" l="1"/>
  <c r="B47" i="8"/>
  <c r="B38" i="8"/>
  <c r="B33" i="8"/>
  <c r="B31" i="8"/>
  <c r="B29" i="8"/>
  <c r="B25" i="8"/>
  <c r="B16" i="8"/>
  <c r="B11" i="8"/>
  <c r="B9" i="8"/>
  <c r="B7" i="8"/>
  <c r="F108" i="3"/>
  <c r="F104" i="3"/>
  <c r="F101" i="3"/>
  <c r="F100" i="3" s="1"/>
  <c r="F97" i="3"/>
  <c r="F96" i="3" s="1"/>
  <c r="F90" i="3"/>
  <c r="F89" i="3" s="1"/>
  <c r="F83" i="3"/>
  <c r="F81" i="3"/>
  <c r="F71" i="3"/>
  <c r="F64" i="3"/>
  <c r="F60" i="3"/>
  <c r="F57" i="3"/>
  <c r="F55" i="3"/>
  <c r="F53" i="3"/>
  <c r="F45" i="3"/>
  <c r="F43" i="3"/>
  <c r="F36" i="3"/>
  <c r="F35" i="3" s="1"/>
  <c r="F32" i="3"/>
  <c r="F29" i="3"/>
  <c r="F26" i="3"/>
  <c r="F25" i="3" s="1"/>
  <c r="F23" i="3"/>
  <c r="F20" i="3"/>
  <c r="F15" i="3"/>
  <c r="F12" i="3" s="1"/>
  <c r="F12" i="1"/>
  <c r="F9" i="1"/>
  <c r="E192" i="7"/>
  <c r="E184" i="7"/>
  <c r="E169" i="7"/>
  <c r="E128" i="7"/>
  <c r="E119" i="7"/>
  <c r="E109" i="7"/>
  <c r="E93" i="7"/>
  <c r="E86" i="7"/>
  <c r="E63" i="7"/>
  <c r="E36" i="7"/>
  <c r="E11" i="7"/>
  <c r="G193" i="7"/>
  <c r="H193" i="7" s="1"/>
  <c r="G185" i="7"/>
  <c r="G183" i="7" s="1"/>
  <c r="G182" i="7" s="1"/>
  <c r="G170" i="7"/>
  <c r="G168" i="7" s="1"/>
  <c r="G167" i="7" s="1"/>
  <c r="G129" i="7"/>
  <c r="G127" i="7" s="1"/>
  <c r="G120" i="7"/>
  <c r="G118" i="7" s="1"/>
  <c r="G112" i="7"/>
  <c r="G110" i="7"/>
  <c r="G98" i="7"/>
  <c r="G94" i="7"/>
  <c r="G87" i="7"/>
  <c r="G86" i="7" s="1"/>
  <c r="G64" i="7"/>
  <c r="H64" i="7" s="1"/>
  <c r="G58" i="7"/>
  <c r="G37" i="7"/>
  <c r="G35" i="7" s="1"/>
  <c r="H32" i="7"/>
  <c r="G12" i="7"/>
  <c r="G9" i="11"/>
  <c r="F9" i="11"/>
  <c r="G8" i="11"/>
  <c r="F8" i="11"/>
  <c r="G7" i="11"/>
  <c r="F7" i="11"/>
  <c r="G6" i="11"/>
  <c r="F6" i="11"/>
  <c r="G8" i="8"/>
  <c r="F8" i="8"/>
  <c r="J16" i="3"/>
  <c r="I101" i="3"/>
  <c r="I108" i="3"/>
  <c r="J108" i="3" s="1"/>
  <c r="I104" i="3"/>
  <c r="I97" i="3"/>
  <c r="I90" i="3"/>
  <c r="J90" i="3" s="1"/>
  <c r="I83" i="3"/>
  <c r="I81" i="3"/>
  <c r="I71" i="3"/>
  <c r="I64" i="3"/>
  <c r="J64" i="3" s="1"/>
  <c r="I60" i="3"/>
  <c r="I57" i="3"/>
  <c r="I55" i="3"/>
  <c r="I53" i="3"/>
  <c r="J53" i="3" s="1"/>
  <c r="K23" i="1"/>
  <c r="J23" i="1"/>
  <c r="F15" i="1" l="1"/>
  <c r="G44" i="7"/>
  <c r="G43" i="7"/>
  <c r="H43" i="7" s="1"/>
  <c r="G105" i="7"/>
  <c r="G100" i="7" s="1"/>
  <c r="G10" i="7"/>
  <c r="H94" i="7"/>
  <c r="G92" i="7"/>
  <c r="B6" i="8"/>
  <c r="J71" i="3"/>
  <c r="J55" i="3"/>
  <c r="J57" i="3"/>
  <c r="F52" i="3"/>
  <c r="I100" i="3"/>
  <c r="I96" i="3"/>
  <c r="J97" i="3"/>
  <c r="J60" i="3"/>
  <c r="J83" i="3"/>
  <c r="F22" i="3"/>
  <c r="F28" i="3"/>
  <c r="F59" i="3"/>
  <c r="F103" i="3"/>
  <c r="F99" i="3"/>
  <c r="I103" i="3"/>
  <c r="K103" i="3" s="1"/>
  <c r="I52" i="3"/>
  <c r="K52" i="3" s="1"/>
  <c r="I89" i="3"/>
  <c r="K89" i="3" s="1"/>
  <c r="F42" i="3"/>
  <c r="G192" i="7"/>
  <c r="G63" i="7"/>
  <c r="H37" i="7"/>
  <c r="G119" i="7"/>
  <c r="H185" i="7"/>
  <c r="H12" i="7"/>
  <c r="H45" i="7"/>
  <c r="H87" i="7"/>
  <c r="H170" i="7"/>
  <c r="G109" i="7"/>
  <c r="G184" i="7"/>
  <c r="H129" i="7"/>
  <c r="G36" i="7"/>
  <c r="G93" i="7"/>
  <c r="G128" i="7"/>
  <c r="G169" i="7"/>
  <c r="H157" i="7"/>
  <c r="G11" i="7"/>
  <c r="G83" i="7"/>
  <c r="B28" i="8"/>
  <c r="I59" i="3"/>
  <c r="H168" i="7"/>
  <c r="H127" i="7"/>
  <c r="H35" i="7"/>
  <c r="E183" i="7"/>
  <c r="E182" i="7" s="1"/>
  <c r="E168" i="7"/>
  <c r="E167" i="7" s="1"/>
  <c r="E127" i="7"/>
  <c r="E118" i="7"/>
  <c r="E92" i="7"/>
  <c r="E35" i="7"/>
  <c r="E10" i="7"/>
  <c r="E100" i="7" l="1"/>
  <c r="H188" i="7"/>
  <c r="H187" i="7" s="1"/>
  <c r="G9" i="7"/>
  <c r="H10" i="7"/>
  <c r="E9" i="7"/>
  <c r="H92" i="7"/>
  <c r="F51" i="3"/>
  <c r="F10" i="3"/>
  <c r="K96" i="3"/>
  <c r="J96" i="3"/>
  <c r="I99" i="3"/>
  <c r="K99" i="3" s="1"/>
  <c r="J103" i="3"/>
  <c r="J89" i="3"/>
  <c r="J52" i="3"/>
  <c r="K59" i="3"/>
  <c r="J59" i="3"/>
  <c r="I51" i="3"/>
  <c r="K51" i="3" s="1"/>
  <c r="H182" i="7"/>
  <c r="H107" i="7"/>
  <c r="H105" i="7"/>
  <c r="H155" i="7"/>
  <c r="H183" i="7"/>
  <c r="F50" i="3"/>
  <c r="E8" i="7" l="1"/>
  <c r="J99" i="3"/>
  <c r="I50" i="3"/>
  <c r="K50" i="3" s="1"/>
  <c r="J51" i="3"/>
  <c r="H167" i="7"/>
  <c r="H9" i="7"/>
  <c r="H103" i="7"/>
  <c r="G102" i="7"/>
  <c r="E47" i="8"/>
  <c r="E38" i="8"/>
  <c r="E33" i="8"/>
  <c r="E31" i="8"/>
  <c r="E29" i="8"/>
  <c r="C47" i="8"/>
  <c r="C38" i="8"/>
  <c r="C33" i="8"/>
  <c r="C31" i="8"/>
  <c r="C29" i="8"/>
  <c r="E25" i="8"/>
  <c r="C25" i="8"/>
  <c r="E16" i="8"/>
  <c r="C16" i="8"/>
  <c r="E11" i="8"/>
  <c r="C11" i="8"/>
  <c r="E9" i="8"/>
  <c r="C9" i="8"/>
  <c r="E7" i="8"/>
  <c r="C7" i="8"/>
  <c r="F38" i="8" l="1"/>
  <c r="G38" i="8"/>
  <c r="F33" i="8"/>
  <c r="G33" i="8"/>
  <c r="F31" i="8"/>
  <c r="G31" i="8"/>
  <c r="F29" i="8"/>
  <c r="G29" i="8"/>
  <c r="F16" i="8"/>
  <c r="G16" i="8"/>
  <c r="F11" i="8"/>
  <c r="G11" i="8"/>
  <c r="F9" i="8"/>
  <c r="G9" i="8"/>
  <c r="F7" i="8"/>
  <c r="G7" i="8"/>
  <c r="H101" i="7"/>
  <c r="J50" i="3"/>
  <c r="H114" i="7"/>
  <c r="C28" i="8"/>
  <c r="E28" i="8"/>
  <c r="C6" i="8"/>
  <c r="E6" i="8"/>
  <c r="G50" i="3"/>
  <c r="F28" i="8" l="1"/>
  <c r="G28" i="8"/>
  <c r="F6" i="8"/>
  <c r="G6" i="8"/>
  <c r="H8" i="7"/>
  <c r="I45" i="3"/>
  <c r="I43" i="3"/>
  <c r="G42" i="3"/>
  <c r="I36" i="3"/>
  <c r="J36" i="3" s="1"/>
  <c r="I32" i="3"/>
  <c r="J32" i="3" s="1"/>
  <c r="I29" i="3"/>
  <c r="J29" i="3" s="1"/>
  <c r="I26" i="3"/>
  <c r="J26" i="3" s="1"/>
  <c r="I23" i="3"/>
  <c r="I20" i="3"/>
  <c r="I15" i="3"/>
  <c r="K14" i="1"/>
  <c r="J14" i="1"/>
  <c r="K13" i="1"/>
  <c r="J13" i="1"/>
  <c r="K10" i="1"/>
  <c r="J10" i="1"/>
  <c r="F22" i="1"/>
  <c r="I12" i="1"/>
  <c r="K12" i="1" s="1"/>
  <c r="I9" i="1"/>
  <c r="J15" i="3" l="1"/>
  <c r="I12" i="3"/>
  <c r="I35" i="3"/>
  <c r="I25" i="3"/>
  <c r="I22" i="3"/>
  <c r="I15" i="1"/>
  <c r="K9" i="1"/>
  <c r="J12" i="1"/>
  <c r="I42" i="3"/>
  <c r="I28" i="3"/>
  <c r="G11" i="3"/>
  <c r="G10" i="3" s="1"/>
  <c r="J9" i="1"/>
  <c r="K15" i="1" l="1"/>
  <c r="I24" i="1"/>
  <c r="J24" i="1" s="1"/>
  <c r="K28" i="3"/>
  <c r="J28" i="3"/>
  <c r="J12" i="3"/>
  <c r="K12" i="3"/>
  <c r="K35" i="3"/>
  <c r="J35" i="3"/>
  <c r="K25" i="3"/>
  <c r="J25" i="3"/>
  <c r="I10" i="3" l="1"/>
  <c r="K11" i="3"/>
  <c r="J11" i="3"/>
  <c r="K10" i="3" l="1"/>
  <c r="J10" i="3"/>
</calcChain>
</file>

<file path=xl/sharedStrings.xml><?xml version="1.0" encoding="utf-8"?>
<sst xmlns="http://schemas.openxmlformats.org/spreadsheetml/2006/main" count="556" uniqueCount="325">
  <si>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</si>
  <si>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</si>
  <si>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</si>
  <si>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</si>
  <si>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</si>
  <si>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</si>
  <si>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</si>
  <si>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</si>
  <si>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</si>
  <si>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</si>
  <si>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</si>
  <si>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</si>
  <si>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</si>
  <si>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</si>
  <si>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</si>
  <si>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</si>
  <si>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</si>
  <si>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</si>
  <si>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</si>
  <si>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</si>
  <si>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</si>
  <si>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</si>
  <si>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</si>
  <si>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</si>
  <si>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Prihodi od prodaje proizvoda i robe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</si>
  <si>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</si>
  <si>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</si>
  <si>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</si>
  <si>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</si>
  <si>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</si>
  <si>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</si>
  <si>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</si>
  <si>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</si>
  <si>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</si>
  <si>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</si>
  <si>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</si>
  <si>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</si>
  <si>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</si>
  <si>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</si>
  <si>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</si>
  <si>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</si>
  <si>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</si>
  <si>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</si>
  <si>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</si>
  <si>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</si>
  <si>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</si>
  <si>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</si>
  <si>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</si>
  <si>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</si>
  <si>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</si>
  <si>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</si>
  <si>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</si>
  <si>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</si>
  <si>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</si>
  <si>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</si>
  <si>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</si>
  <si>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</si>
  <si>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</si>
  <si>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</si>
  <si>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</si>
  <si>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</si>
  <si>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</si>
  <si>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</si>
  <si>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</si>
  <si>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</si>
  <si>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</si>
  <si>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</si>
  <si>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</si>
  <si>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</si>
  <si>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OSTVARENJE/IZVRŠENJE 
2023.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</si>
  <si>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</si>
  <si>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</si>
  <si>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</si>
  <si>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</si>
  <si>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</si>
  <si>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</si>
  <si>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 - kamate a vista</t>
  </si>
  <si>
    <t>Prihodi od administrativnih pristojbi i po posebnim propisima</t>
  </si>
  <si>
    <t>Prihodi po posebnim propisima</t>
  </si>
  <si>
    <t>Sufinanciranje cijene usluge, participacije i slično</t>
  </si>
  <si>
    <t>Prihodi od pruženih usluga</t>
  </si>
  <si>
    <t>Donacije od pravnih i fizičkih osoba izvan općeg proračuna</t>
  </si>
  <si>
    <t>Tekuće donacije  od pravnih i fizičkih osoba izvan općeg proračuna</t>
  </si>
  <si>
    <t>Kapitalne donacije  od pravnih i fizičkih osoba izvan općeg proračuna</t>
  </si>
  <si>
    <t>Prihodi iz nadležnog proračuna i od HZZO-a temeljem ugovornih obveza</t>
  </si>
  <si>
    <t>Prihodi iz proračuna za financiranje redovne djelatnosti</t>
  </si>
  <si>
    <t>Prihodi iz nadležnog proračuna za financiranje rashoda poslovanja</t>
  </si>
  <si>
    <t>Prihodi iz nadležnog proračuna za financiranje rashoda za nabavu nefinancijske imovine</t>
  </si>
  <si>
    <t>Prihodi od prodaje neproizvedene dugotrajne imovine</t>
  </si>
  <si>
    <t>Prihodi od prodaje materijalne imovine-prirodnih bogatstava</t>
  </si>
  <si>
    <t>Prihodi od prodaje postrojenja i opreme</t>
  </si>
  <si>
    <t xml:space="preserve">Ostali rashodi za zaposlene </t>
  </si>
  <si>
    <t>Doprinosi na plaće</t>
  </si>
  <si>
    <t>Doprinosi za obvezno zdravstveno osiguranje</t>
  </si>
  <si>
    <t>3212</t>
  </si>
  <si>
    <t>Naknade za prijevoz, za rad na terenu i odvojeni život</t>
  </si>
  <si>
    <t>Stručno usavršavanje</t>
  </si>
  <si>
    <t>3221</t>
  </si>
  <si>
    <t>3223</t>
  </si>
  <si>
    <t>3224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</si>
  <si>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</si>
  <si>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</si>
  <si>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</si>
  <si>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</si>
  <si>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</si>
  <si>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</si>
  <si>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</si>
  <si>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3231</t>
  </si>
  <si>
    <t>3232</t>
  </si>
  <si>
    <t>3234</t>
  </si>
  <si>
    <t>3238</t>
  </si>
  <si>
    <t>3239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</si>
  <si>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</si>
  <si>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</si>
  <si>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</si>
  <si>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</si>
  <si>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</si>
  <si>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</si>
  <si>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</si>
  <si>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</si>
  <si>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</si>
  <si>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</si>
  <si>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</si>
  <si>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</si>
  <si>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Premija osiguranja</t>
  </si>
  <si>
    <t>3293</t>
  </si>
  <si>
    <t>Reprezentacija</t>
  </si>
  <si>
    <t>Članarine i norme</t>
  </si>
  <si>
    <t>Pristojbe i naknade</t>
  </si>
  <si>
    <t>3299</t>
  </si>
  <si>
    <t>3431</t>
  </si>
  <si>
    <t>Bankarske usluge i usluge platnog prometa</t>
  </si>
  <si>
    <t>Zatezne kamate</t>
  </si>
  <si>
    <t>Financijski rashodi</t>
  </si>
  <si>
    <t>Ostali financijski rashodi</t>
  </si>
  <si>
    <t xml:space="preserve">Ostali rashodi </t>
  </si>
  <si>
    <t>Tekuće donacije</t>
  </si>
  <si>
    <t>Tekuće donacije u naravi</t>
  </si>
  <si>
    <t>Rashodi za nabavu proizvedene dugotrajne imovine</t>
  </si>
  <si>
    <t>Postrojenja i oprema</t>
  </si>
  <si>
    <t>Uredska oprema i namještaj</t>
  </si>
  <si>
    <t>Uređaji,strojevi i oprema za ostale namjene</t>
  </si>
  <si>
    <t>Knjige, umjetnička djela i ostalie izložb.vrijednosti</t>
  </si>
  <si>
    <t>Knjige</t>
  </si>
  <si>
    <t>MATERIJALNI RASHODI</t>
  </si>
  <si>
    <t>SLUŽBENA PUTOVANJA</t>
  </si>
  <si>
    <t>STRUČNO USAVRŠAVANJE ZAPOSLENIKA</t>
  </si>
  <si>
    <t>UREDSKI MATERIJAL I OSTALI MATERIJALNI RASHODI</t>
  </si>
  <si>
    <t>MATERIJAL I SIROVINE</t>
  </si>
  <si>
    <t>MAT.I DIJELOVI ZA TEKUĆE I INVEST.ODRŽAVANJE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</si>
  <si>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</si>
  <si>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</si>
  <si>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</si>
  <si>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</si>
  <si>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</si>
  <si>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</si>
  <si>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</si>
  <si>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 USLUGE</t>
  </si>
  <si>
    <t>RAČUNALNE USLUGE</t>
  </si>
  <si>
    <t>OSTALE USLUGE</t>
  </si>
  <si>
    <t>REPREZENTACIJA</t>
  </si>
  <si>
    <t>ČLANARINE</t>
  </si>
  <si>
    <t>PRISTOJBE I NAKNADE</t>
  </si>
  <si>
    <t>OSTALI NESPOMENUTI RASHODI POSLOVANJA</t>
  </si>
  <si>
    <t>FINANCIJSKI RASHODI</t>
  </si>
  <si>
    <t>BANKARSKE USLUGE I USLUGE PLATNOG PROMETA</t>
  </si>
  <si>
    <t>NAKNADE ZA PRIJEVOZ</t>
  </si>
  <si>
    <t>ENERGIJA</t>
  </si>
  <si>
    <t>ZDRAVSTVENE I VETERINARSKE USLUGE</t>
  </si>
  <si>
    <t>PREMIJE OSIGURANJA</t>
  </si>
  <si>
    <t>NAKNADE TROŠKOVA OSOBAMA IZVAN RADNOG ODNOSA</t>
  </si>
  <si>
    <t>RASHODI ZA ZAPOSLENE</t>
  </si>
  <si>
    <t>PLAĆE ZA REDOVAN RAD</t>
  </si>
  <si>
    <t>OSTALI RASHODI ZA ZAPOSLENE</t>
  </si>
  <si>
    <t>DOPRINOSI ZA OBVEZNO ZDRAVSTVENO OSIGURANJE</t>
  </si>
  <si>
    <t>OSTALI RASHODI</t>
  </si>
  <si>
    <t>TEKUĆE DONACIJE U NARAVI</t>
  </si>
  <si>
    <t>RASHODI ZA NABAVU PROIZVEDENE DUGOTRAJNE IMOVINE</t>
  </si>
  <si>
    <t>UREDSKA OPREMA I NAMJEŠTAJ</t>
  </si>
  <si>
    <t>KNJIGE</t>
  </si>
  <si>
    <t>Nematerijalna imovina</t>
  </si>
  <si>
    <t>Ostala nematerijalna imovina</t>
  </si>
  <si>
    <t>Oprema za održavanje i zaštitu</t>
  </si>
  <si>
    <t>Prihodi od prodaje proizvoda i robe te pruženih usluga i prihodi od donacija</t>
  </si>
  <si>
    <t>11001 Nenamjenski prihodi i primici</t>
  </si>
  <si>
    <t>32400 Vlastiti prihodi srednjih škola</t>
  </si>
  <si>
    <t>4 Prihodi za posebne namjene</t>
  </si>
  <si>
    <t>47400 Prihodi za posebne namjene za srednje škole</t>
  </si>
  <si>
    <t>48007 Decentralizirana sredstva za srednje škole</t>
  </si>
  <si>
    <t>48011 Decentralizirana sredstva prethodne godine-školstvo</t>
  </si>
  <si>
    <t>5 Pomoći</t>
  </si>
  <si>
    <t>51100 Strukturni fondovi EU</t>
  </si>
  <si>
    <t>51999 Prihodi od EU projekata-ostalo</t>
  </si>
  <si>
    <t>53082 Ministarstvo znanosti i obrazovanja za srednje škole</t>
  </si>
  <si>
    <t>53102 Ministarstvo rada, mirovinskog sustava, obitelji i socijalne politike za proračunske korisnike</t>
  </si>
  <si>
    <t>55359 Grad Pula za proračunske korisnike</t>
  </si>
  <si>
    <t>58800 Proračunski korisnici za proračunske korisnike</t>
  </si>
  <si>
    <t>6 Donacije</t>
  </si>
  <si>
    <t>62400 Donacije za srednje škole</t>
  </si>
  <si>
    <t>IZVRŠENJE 
2023.</t>
  </si>
  <si>
    <t>09 Obrazovanje</t>
  </si>
  <si>
    <t>092 Srednjoškolsko obrazovanje</t>
  </si>
  <si>
    <t>0922 Više srednjoškolsko obrazovanje</t>
  </si>
  <si>
    <t>PROGRAM 2201</t>
  </si>
  <si>
    <t>REDOVNA DJELATNOST SREDNJIH ŠKOLA - MINIMALNI STANDARD</t>
  </si>
  <si>
    <t>Aktivnost A220101</t>
  </si>
  <si>
    <t>MATERIJALNI RASHODI SŠ PO KRITERIJIMA</t>
  </si>
  <si>
    <t>Izvor financiranja 48007</t>
  </si>
  <si>
    <t>Decentralizirana sredstva za srednje škole</t>
  </si>
  <si>
    <t>Aktivnost A220102</t>
  </si>
  <si>
    <t>MATERIJALNI RASHODI SŠ PO STVARNOM TROŠKU</t>
  </si>
  <si>
    <t>Aktivnost A220103</t>
  </si>
  <si>
    <t>MATERIJALNI RASHODI SŠ - DRUGI IZVORI</t>
  </si>
  <si>
    <t>Izvor financiranja 32400</t>
  </si>
  <si>
    <t>Vlastiti prihodi srednjih škola</t>
  </si>
  <si>
    <t>Izvor financiranja 47400</t>
  </si>
  <si>
    <t>Prihodi za posebne namjene za srednje škole</t>
  </si>
  <si>
    <t>Aktivnost A220104</t>
  </si>
  <si>
    <t>PLAĆE I DRUGI RASHODI ZA ZAPOSLENE SREDNJIH ŠKOLA</t>
  </si>
  <si>
    <t>Izvor financiranja 53082</t>
  </si>
  <si>
    <t>Ministarstvo znanosti i obrazovanja za srednje škole</t>
  </si>
  <si>
    <t>PROGRAM 2301</t>
  </si>
  <si>
    <t>PROGRAMI OBRAZOVANJA IZNAD STANDARDA</t>
  </si>
  <si>
    <t>Aktivnost A230102</t>
  </si>
  <si>
    <t>ŽUPANIJSKA NATJECANJA</t>
  </si>
  <si>
    <t>Izvor financiranja 58800</t>
  </si>
  <si>
    <t>Proračunski korisnici za proračunske korisnike</t>
  </si>
  <si>
    <t>Izvor financiranja 55359</t>
  </si>
  <si>
    <t>Grad Pula za proračunske korisnike</t>
  </si>
  <si>
    <t>Aktivnost A230162</t>
  </si>
  <si>
    <t>NAKNADA ZA ŽUPANIJSKO STRUČNO VIJEĆE</t>
  </si>
  <si>
    <t>Izvor financiranja 53080</t>
  </si>
  <si>
    <t>Agencija za odgoj i obrazovanje za proračunske korisnike</t>
  </si>
  <si>
    <t>Aktivnost A230184</t>
  </si>
  <si>
    <t>ZAVIČAJNA NASTAVA</t>
  </si>
  <si>
    <t>Izvor financiranja 11001</t>
  </si>
  <si>
    <t>Nenamjenski prihodi i primici</t>
  </si>
  <si>
    <t>Aktivnost A230209</t>
  </si>
  <si>
    <t>MENSTRUALNE I HIGIJENSKE POTREPŠTINE</t>
  </si>
  <si>
    <t>Izvor financiranja 53102</t>
  </si>
  <si>
    <t>Ministarstvo rada, mirovinskog sustava, obitelji i socijalne politike za proračunske korisnike</t>
  </si>
  <si>
    <t>PROGRAM 2402</t>
  </si>
  <si>
    <t>INVESTICIJSKO ODRŽAVANJE SREDNJIH ŠKOLA</t>
  </si>
  <si>
    <t>Aktivnost A240201</t>
  </si>
  <si>
    <t>INVESTICIJSKO ODRŽAVANJE SŠ - MINIMALNI STANDARD</t>
  </si>
  <si>
    <t>PROGRAM 2406</t>
  </si>
  <si>
    <t>OPREMANJE U SREDNJIM ŠKOLAMA</t>
  </si>
  <si>
    <t>Kapitalni projekt K240602</t>
  </si>
  <si>
    <t>OPREMANJE BIBLIOTEKE</t>
  </si>
  <si>
    <t>48008 Decentralizirana sredstva za kapitalno srednje škole</t>
  </si>
  <si>
    <t>Predsjednica Školskog odbora</t>
  </si>
  <si>
    <t>IZVORNI PLAN ILI REBALANS 2024.</t>
  </si>
  <si>
    <t>TEKUĆI PLAN 2024.</t>
  </si>
  <si>
    <t xml:space="preserve">OSTVARENJE/IZVRŠENJE 
2024. </t>
  </si>
  <si>
    <t>OSTVARENJE/IZVRŠENJE 
2024.</t>
  </si>
  <si>
    <t>IZVRŠENJE 
2024.</t>
  </si>
  <si>
    <t xml:space="preserve"> IZVRŠENJE 
2024.</t>
  </si>
  <si>
    <t>Naknade građanima i kućanstvima na temelju osiguranja i druge naknade</t>
  </si>
  <si>
    <t>Rashodi za dodatna ulaganja na nefinancijskoj imovini</t>
  </si>
  <si>
    <t>51700 Prihodi za EU projekte iz ERASMUS+</t>
  </si>
  <si>
    <t>Aktivnost A230101</t>
  </si>
  <si>
    <t>MATERIJALNI TROŠKOVI IZNAD STANDARDA</t>
  </si>
  <si>
    <t>Aktivnost A230212</t>
  </si>
  <si>
    <t>OXFORD DIGITALNA KNJIŽNICA</t>
  </si>
  <si>
    <t>Aktivnost A230214</t>
  </si>
  <si>
    <t>IZMJENA NAZIVA ŠKOLA (DVOJEZIČNOST)</t>
  </si>
  <si>
    <t>PROGRAM 2302</t>
  </si>
  <si>
    <t>Ostale naknade građanima i kućanstvima iz proračuna</t>
  </si>
  <si>
    <t>Naknade građanima i kućanstvima u naravi</t>
  </si>
  <si>
    <t>Dodatna ulaganja na građevinskim objektima</t>
  </si>
  <si>
    <t>Kamate na oročena sredstva i depozite po viđenju</t>
  </si>
  <si>
    <t>Veronika Furčić, prof.</t>
  </si>
  <si>
    <t>Pomoći temeljem prijenosa EU sredstava</t>
  </si>
  <si>
    <t>Tekuće pomoći temeljem prijenosa EU sredstava</t>
  </si>
  <si>
    <t>Pomoći od izvanproračunskih korisnika</t>
  </si>
  <si>
    <t>Tekkuće pomoći od izvanproračunskih korisnika</t>
  </si>
  <si>
    <t>Kazne, upravne mjere i ostali prihodi</t>
  </si>
  <si>
    <t>Ostali prihodi</t>
  </si>
  <si>
    <t>53060 Ministarstvo poljoprivrede za proračunske korisnike</t>
  </si>
  <si>
    <t>Ekonomska škola Pula</t>
  </si>
  <si>
    <t>POSTROJENJA I OPREMA</t>
  </si>
  <si>
    <t>Izvor financiranja53082</t>
  </si>
  <si>
    <t>Aktivnost A230148</t>
  </si>
  <si>
    <t>FINANCIRANJE UČENIKA S POSEBNIM POTREBAMA</t>
  </si>
  <si>
    <t>Aktivnost A230164</t>
  </si>
  <si>
    <t>OBILJEŽAVANJE GODIŠNJICA ŠKOLE</t>
  </si>
  <si>
    <t>Aktivnost A230165</t>
  </si>
  <si>
    <t>UČENIČKI SERVIS</t>
  </si>
  <si>
    <t>Izvor financiranje 32400</t>
  </si>
  <si>
    <t>PLAĆE I NAGRADE</t>
  </si>
  <si>
    <t>Aktivnost A230170</t>
  </si>
  <si>
    <t>UČENIČKA ZADRUGA</t>
  </si>
  <si>
    <t>Aktivnost A230199</t>
  </si>
  <si>
    <t>ŠKOLSKA SHEMA</t>
  </si>
  <si>
    <t>Izvor financiranja 53060</t>
  </si>
  <si>
    <t>Ministarstvo poljoprivrede za proračunske korisnike</t>
  </si>
  <si>
    <t>VOĆE</t>
  </si>
  <si>
    <t>,</t>
  </si>
  <si>
    <t>Voće</t>
  </si>
  <si>
    <t>MOZAIK 6</t>
  </si>
  <si>
    <t>PROGRAM T921201</t>
  </si>
  <si>
    <t>Izvor financiranja 51100</t>
  </si>
  <si>
    <t>Strukturni fondovi EU</t>
  </si>
  <si>
    <t>PLAĆE</t>
  </si>
  <si>
    <t>DOPRINOSI NA PLAĆE</t>
  </si>
  <si>
    <t>NAKNADA TROŠKOVA ZAPOSLENIMA</t>
  </si>
  <si>
    <t>NAKNADE TROŠKOVA ZAPOSLENIMA</t>
  </si>
  <si>
    <t>PROGRAM T922001</t>
  </si>
  <si>
    <t>MOZAIK 7</t>
  </si>
  <si>
    <t>ZATEZNE KAMATE</t>
  </si>
  <si>
    <t>NAKNADA TROŠKOVA OSOBAMA IZVAN RADNOG ODNOSA</t>
  </si>
  <si>
    <t>DONACIJE I OSTALI RASHODI</t>
  </si>
  <si>
    <t>TEKUĆE DONACIJE</t>
  </si>
  <si>
    <t>USLUGE PRIJEVOZA UČENIKA</t>
  </si>
  <si>
    <t>Aktivnost A230163</t>
  </si>
  <si>
    <t>IZVANUČIONIČKA I TERENSKA NASTAVA</t>
  </si>
  <si>
    <t>USLUGA PRIJEVOZA</t>
  </si>
  <si>
    <t>MATERIJAL I DIJELOVI ZA TEKUĆE ODRŽAVANJE</t>
  </si>
  <si>
    <t xml:space="preserve">OSTALI RASHODI </t>
  </si>
  <si>
    <t xml:space="preserve">UREDSKI MATERIJAL </t>
  </si>
  <si>
    <t>USLUGE PRIJEVOZA</t>
  </si>
  <si>
    <t>Pula, 31. ožujka 2025.</t>
  </si>
  <si>
    <t>IZVJEŠTAJ O IZVRŠENJU FINANCIJSKOG PLANA   EKONOMSKE ŠKOLE   PULA ZA 2024. GODINU</t>
  </si>
  <si>
    <t>KLASA: 400-02/25-01/01</t>
  </si>
  <si>
    <t>UR.BROJ: 2168-14-01-25-1.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</si>
</sst>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3" fillId="2" borderId="0" xfId="0" applyNumberFormat="1" applyFont="1" applyFill="1" applyBorder="1" applyAlignment="1" applyProtection="1"/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14" fillId="2" borderId="3" xfId="0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4" fontId="20" fillId="2" borderId="0" xfId="0" applyNumberFormat="1" applyFont="1" applyFill="1" applyBorder="1" applyAlignment="1" applyProtection="1">
      <alignment horizontal="center" vertical="center" wrapText="1"/>
    </xf>
    <xf numFmtId="3" fontId="21" fillId="0" borderId="3" xfId="0" quotePrefix="1" applyNumberFormat="1" applyFont="1" applyFill="1" applyBorder="1" applyAlignment="1" applyProtection="1">
      <alignment horizontal="center" vertical="center" wrapText="1"/>
    </xf>
    <xf numFmtId="4" fontId="11" fillId="0" borderId="3" xfId="0" applyNumberFormat="1" applyFont="1" applyBorder="1" applyAlignment="1">
      <alignment horizontal="right"/>
    </xf>
    <xf numFmtId="4" fontId="11" fillId="3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vertical="center" wrapText="1"/>
    </xf>
    <xf numFmtId="0" fontId="16" fillId="5" borderId="1" xfId="0" applyFont="1" applyFill="1" applyBorder="1" applyAlignment="1" applyProtection="1">
      <alignment vertical="center" wrapText="1" readingOrder="1"/>
      <protection locked="0"/>
    </xf>
    <xf numFmtId="0" fontId="16" fillId="5" borderId="2" xfId="0" applyFont="1" applyFill="1" applyBorder="1" applyAlignment="1" applyProtection="1">
      <alignment vertical="center" wrapText="1" readingOrder="1"/>
      <protection locked="0"/>
    </xf>
    <xf numFmtId="0" fontId="16" fillId="5" borderId="4" xfId="0" applyFont="1" applyFill="1" applyBorder="1" applyAlignment="1" applyProtection="1">
      <alignment vertical="center" wrapText="1" readingOrder="1"/>
      <protection locked="0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9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2" fillId="4" borderId="3" xfId="0" applyFont="1" applyFill="1" applyBorder="1" applyAlignment="1">
      <alignment vertical="center" wrapText="1"/>
    </xf>
    <xf numFmtId="0" fontId="23" fillId="4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 readingOrder="1"/>
      <protection locked="0"/>
    </xf>
    <xf numFmtId="0" fontId="0" fillId="0" borderId="0" xfId="0" applyFont="1"/>
    <xf numFmtId="0" fontId="1" fillId="0" borderId="0" xfId="0" applyFont="1" applyBorder="1" applyAlignment="1">
      <alignment horizontal="left" vertical="top" wrapText="1"/>
    </xf>
    <xf numFmtId="4" fontId="26" fillId="0" borderId="3" xfId="0" applyNumberFormat="1" applyFont="1" applyBorder="1"/>
    <xf numFmtId="4" fontId="27" fillId="0" borderId="3" xfId="0" applyNumberFormat="1" applyFont="1" applyBorder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4" fontId="29" fillId="2" borderId="3" xfId="0" applyNumberFormat="1" applyFont="1" applyFill="1" applyBorder="1" applyAlignment="1">
      <alignment horizontal="right"/>
    </xf>
    <xf numFmtId="4" fontId="29" fillId="2" borderId="3" xfId="0" applyNumberFormat="1" applyFont="1" applyFill="1" applyBorder="1" applyAlignment="1" applyProtection="1">
      <alignment horizontal="right" wrapText="1"/>
    </xf>
    <xf numFmtId="4" fontId="11" fillId="0" borderId="3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31" fillId="0" borderId="0" xfId="0" applyFont="1"/>
    <xf numFmtId="4" fontId="9" fillId="2" borderId="3" xfId="0" quotePrefix="1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right"/>
    </xf>
    <xf numFmtId="0" fontId="28" fillId="0" borderId="0" xfId="0" applyFont="1"/>
    <xf numFmtId="0" fontId="9" fillId="0" borderId="0" xfId="0" applyFont="1"/>
    <xf numFmtId="4" fontId="6" fillId="0" borderId="4" xfId="0" applyNumberFormat="1" applyFont="1" applyBorder="1" applyAlignment="1">
      <alignment horizontal="right" wrapText="1"/>
    </xf>
    <xf numFmtId="4" fontId="11" fillId="0" borderId="4" xfId="0" applyNumberFormat="1" applyFont="1" applyBorder="1" applyAlignment="1">
      <alignment horizontal="right" wrapText="1"/>
    </xf>
    <xf numFmtId="4" fontId="27" fillId="0" borderId="3" xfId="0" applyNumberFormat="1" applyFont="1" applyBorder="1" applyAlignment="1"/>
    <xf numFmtId="4" fontId="6" fillId="0" borderId="3" xfId="0" applyNumberFormat="1" applyFont="1" applyBorder="1" applyAlignment="1">
      <alignment horizontal="right" wrapText="1"/>
    </xf>
    <xf numFmtId="4" fontId="11" fillId="0" borderId="3" xfId="0" applyNumberFormat="1" applyFont="1" applyBorder="1" applyAlignment="1">
      <alignment horizontal="right" wrapText="1"/>
    </xf>
    <xf numFmtId="4" fontId="26" fillId="0" borderId="3" xfId="0" applyNumberFormat="1" applyFont="1" applyBorder="1" applyAlignment="1"/>
    <xf numFmtId="0" fontId="26" fillId="0" borderId="3" xfId="0" applyFont="1" applyBorder="1" applyAlignment="1"/>
    <xf numFmtId="4" fontId="11" fillId="2" borderId="4" xfId="0" applyNumberFormat="1" applyFont="1" applyFill="1" applyBorder="1" applyAlignment="1">
      <alignment horizontal="right" vertical="center"/>
    </xf>
    <xf numFmtId="4" fontId="9" fillId="2" borderId="4" xfId="0" applyNumberFormat="1" applyFont="1" applyFill="1" applyBorder="1" applyAlignment="1">
      <alignment horizontal="right" vertical="center"/>
    </xf>
    <xf numFmtId="0" fontId="21" fillId="3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3" xfId="0" applyFont="1" applyBorder="1" applyAlignment="1"/>
    <xf numFmtId="4" fontId="11" fillId="0" borderId="3" xfId="0" applyNumberFormat="1" applyFont="1" applyBorder="1"/>
    <xf numFmtId="4" fontId="9" fillId="0" borderId="3" xfId="0" applyNumberFormat="1" applyFont="1" applyBorder="1"/>
    <xf numFmtId="4" fontId="9" fillId="2" borderId="0" xfId="0" applyNumberFormat="1" applyFont="1" applyFill="1" applyBorder="1" applyAlignment="1" applyProtection="1"/>
    <xf numFmtId="0" fontId="11" fillId="0" borderId="3" xfId="0" quotePrefix="1" applyNumberFormat="1" applyFont="1" applyFill="1" applyBorder="1" applyAlignment="1" applyProtection="1">
      <alignment horizontal="center" vertical="center" wrapText="1"/>
    </xf>
    <xf numFmtId="3" fontId="21" fillId="2" borderId="3" xfId="0" applyNumberFormat="1" applyFont="1" applyFill="1" applyBorder="1" applyAlignment="1" applyProtection="1">
      <alignment horizontal="center" vertical="center" wrapText="1"/>
    </xf>
    <xf numFmtId="4" fontId="11" fillId="2" borderId="3" xfId="0" applyNumberFormat="1" applyFont="1" applyFill="1" applyBorder="1" applyAlignment="1">
      <alignment horizontal="right" vertical="center"/>
    </xf>
    <xf numFmtId="4" fontId="9" fillId="2" borderId="3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4" fontId="25" fillId="2" borderId="3" xfId="0" applyNumberFormat="1" applyFont="1" applyFill="1" applyBorder="1" applyAlignment="1">
      <alignment horizontal="right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righ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left" vertical="center" wrapText="1" readingOrder="1"/>
      <protection locked="0"/>
    </xf>
    <xf numFmtId="4" fontId="11" fillId="2" borderId="6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6" fillId="3" borderId="3" xfId="0" applyNumberFormat="1" applyFont="1" applyFill="1" applyBorder="1" applyAlignment="1" applyProtection="1">
      <alignment vertical="center" wrapText="1"/>
    </xf>
    <xf numFmtId="0" fontId="14" fillId="3" borderId="3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11" fillId="2" borderId="4" xfId="0" applyNumberFormat="1" applyFont="1" applyFill="1" applyBorder="1" applyAlignment="1">
      <alignment vertical="center"/>
    </xf>
    <xf numFmtId="4" fontId="6" fillId="2" borderId="6" xfId="0" applyNumberFormat="1" applyFont="1" applyFill="1" applyBorder="1" applyAlignment="1">
      <alignment vertical="center"/>
    </xf>
    <xf numFmtId="0" fontId="0" fillId="0" borderId="0" xfId="0" applyAlignment="1"/>
    <xf numFmtId="0" fontId="26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2" fillId="2" borderId="1" xfId="0" applyNumberFormat="1" applyFont="1" applyFill="1" applyBorder="1" applyAlignment="1" applyProtection="1">
      <alignment horizontal="left" vertical="center" wrapText="1"/>
    </xf>
    <xf numFmtId="0" fontId="32" fillId="2" borderId="2" xfId="0" applyNumberFormat="1" applyFont="1" applyFill="1" applyBorder="1" applyAlignment="1" applyProtection="1">
      <alignment horizontal="left" vertical="center" wrapText="1"/>
    </xf>
    <xf numFmtId="0" fontId="32" fillId="2" borderId="4" xfId="0" applyNumberFormat="1" applyFont="1" applyFill="1" applyBorder="1" applyAlignment="1" applyProtection="1">
      <alignment horizontal="left" vertical="center" wrapText="1"/>
    </xf>
    <xf numFmtId="0" fontId="24" fillId="2" borderId="1" xfId="0" applyNumberFormat="1" applyFont="1" applyFill="1" applyBorder="1" applyAlignment="1" applyProtection="1">
      <alignment horizontal="left" vertical="center" wrapText="1"/>
    </xf>
    <xf numFmtId="0" fontId="24" fillId="2" borderId="2" xfId="0" applyNumberFormat="1" applyFont="1" applyFill="1" applyBorder="1" applyAlignment="1" applyProtection="1">
      <alignment horizontal="left" vertical="center" wrapText="1"/>
    </xf>
    <xf numFmtId="0" fontId="24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6"/>
  <sheetViews>
    <sheetView tabSelected="1" topLeftCell="A28" zoomScaleNormal="100" workbookViewId="0">
      <selection activeCell="A36" sqref="A36"/>
    </sheetView>
  </sheetViews>
  <sheetFormatPr defaultRowHeight="15" x14ac:dyDescent="0.25"/>
  <cols>
    <col min="5" max="9" width="25.28515625" customWidth="1"/>
    <col min="10" max="11" width="15.7109375" customWidth="1"/>
  </cols>
  <sheetData>
    <row r="1" spans="1:11" ht="42" customHeight="1" x14ac:dyDescent="0.25">
      <c r="A1" s="179" t="s">
        <v>322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5.75" customHeight="1" x14ac:dyDescent="0.25">
      <c r="A2" s="179" t="s">
        <v>13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6.75" customHeight="1" x14ac:dyDescent="0.25">
      <c r="A3" s="163"/>
      <c r="B3" s="163"/>
      <c r="C3" s="163"/>
      <c r="D3" s="34"/>
      <c r="E3" s="34"/>
      <c r="F3" s="34"/>
      <c r="G3" s="34"/>
      <c r="H3" s="34"/>
      <c r="I3" s="36"/>
      <c r="J3" s="36"/>
      <c r="K3" s="35"/>
    </row>
    <row r="4" spans="1:11" ht="18" customHeight="1" x14ac:dyDescent="0.25">
      <c r="A4" s="179" t="s">
        <v>55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1" ht="18" customHeight="1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5"/>
    </row>
    <row r="6" spans="1:11" x14ac:dyDescent="0.25">
      <c r="A6" s="178" t="s">
        <v>56</v>
      </c>
      <c r="B6" s="178"/>
      <c r="C6" s="178"/>
      <c r="D6" s="178"/>
      <c r="E6" s="178"/>
      <c r="F6" s="39"/>
      <c r="G6" s="39"/>
      <c r="H6" s="39"/>
      <c r="I6" s="39"/>
      <c r="J6" s="40"/>
      <c r="K6" s="35"/>
    </row>
    <row r="7" spans="1:11" ht="25.5" x14ac:dyDescent="0.25">
      <c r="A7" s="167" t="s">
        <v>8</v>
      </c>
      <c r="B7" s="168"/>
      <c r="C7" s="168"/>
      <c r="D7" s="168"/>
      <c r="E7" s="169"/>
      <c r="F7" s="19" t="s">
        <v>69</v>
      </c>
      <c r="G7" s="1" t="s">
        <v>251</v>
      </c>
      <c r="H7" s="1" t="s">
        <v>252</v>
      </c>
      <c r="I7" s="19" t="s">
        <v>253</v>
      </c>
      <c r="J7" s="1" t="s">
        <v>17</v>
      </c>
      <c r="K7" s="1" t="s">
        <v>47</v>
      </c>
    </row>
    <row r="8" spans="1:11" s="22" customFormat="1" ht="11.25" x14ac:dyDescent="0.2">
      <c r="A8" s="170">
        <v>1</v>
      </c>
      <c r="B8" s="170"/>
      <c r="C8" s="170"/>
      <c r="D8" s="170"/>
      <c r="E8" s="171"/>
      <c r="F8" s="21">
        <v>2</v>
      </c>
      <c r="G8" s="20"/>
      <c r="H8" s="20">
        <v>4</v>
      </c>
      <c r="I8" s="20">
        <v>5</v>
      </c>
      <c r="J8" s="20" t="s">
        <v>19</v>
      </c>
      <c r="K8" s="20" t="s">
        <v>20</v>
      </c>
    </row>
    <row r="9" spans="1:11" x14ac:dyDescent="0.25">
      <c r="A9" s="183" t="s">
        <v>0</v>
      </c>
      <c r="B9" s="162"/>
      <c r="C9" s="162"/>
      <c r="D9" s="162"/>
      <c r="E9" s="184"/>
      <c r="F9" s="45">
        <f t="shared" ref="F9" si="0">SUM(F10:F11)</f>
        <v>1042814.5900000001</v>
      </c>
      <c r="G9" s="56">
        <f t="shared" ref="G9:H9" si="1">G10+G11</f>
        <v>1319581.3999999999</v>
      </c>
      <c r="H9" s="56">
        <f t="shared" si="1"/>
        <v>1319581.3999999999</v>
      </c>
      <c r="I9" s="56">
        <f t="shared" ref="I9" si="2">SUM(I10:I11)</f>
        <v>1303877.3000000003</v>
      </c>
      <c r="J9" s="45">
        <f>SUM(I9/F9*100)</f>
        <v>125.03443205565432</v>
      </c>
      <c r="K9" s="45">
        <f>SUM(I9/H9*100)</f>
        <v>98.809918054316341</v>
      </c>
    </row>
    <row r="10" spans="1:11" x14ac:dyDescent="0.25">
      <c r="A10" s="172" t="s">
        <v>48</v>
      </c>
      <c r="B10" s="173"/>
      <c r="C10" s="173"/>
      <c r="D10" s="173"/>
      <c r="E10" s="182"/>
      <c r="F10" s="46">
        <f>' Račun prihoda i rashoda'!F10</f>
        <v>1042814.5900000001</v>
      </c>
      <c r="G10" s="104">
        <f>' Račun prihoda i rashoda'!G10</f>
        <v>1319581.3999999999</v>
      </c>
      <c r="H10" s="104">
        <f>G10</f>
        <v>1319581.3999999999</v>
      </c>
      <c r="I10" s="104">
        <f>' Račun prihoda i rashoda'!I10</f>
        <v>1303877.3000000003</v>
      </c>
      <c r="J10" s="46">
        <f>SUM(I10/F10*100)</f>
        <v>125.03443205565432</v>
      </c>
      <c r="K10" s="46">
        <f>SUM(I10/H10*100)</f>
        <v>98.809918054316341</v>
      </c>
    </row>
    <row r="11" spans="1:11" x14ac:dyDescent="0.25">
      <c r="A11" s="185" t="s">
        <v>53</v>
      </c>
      <c r="B11" s="182"/>
      <c r="C11" s="182"/>
      <c r="D11" s="182"/>
      <c r="E11" s="182"/>
      <c r="F11" s="46">
        <v>0</v>
      </c>
      <c r="G11" s="104">
        <v>0</v>
      </c>
      <c r="H11" s="104">
        <v>0</v>
      </c>
      <c r="I11" s="104">
        <v>0</v>
      </c>
      <c r="J11" s="46">
        <v>0</v>
      </c>
      <c r="K11" s="46">
        <v>0</v>
      </c>
    </row>
    <row r="12" spans="1:11" x14ac:dyDescent="0.25">
      <c r="A12" s="15" t="s">
        <v>1</v>
      </c>
      <c r="B12" s="28"/>
      <c r="C12" s="28"/>
      <c r="D12" s="28"/>
      <c r="E12" s="28"/>
      <c r="F12" s="45">
        <f t="shared" ref="F12" si="3">SUM(F13:F14)</f>
        <v>1045109.4400000001</v>
      </c>
      <c r="G12" s="56">
        <f t="shared" ref="G12:H12" si="4">G13+G14</f>
        <v>1324127.18</v>
      </c>
      <c r="H12" s="56">
        <f t="shared" si="4"/>
        <v>1324127.18</v>
      </c>
      <c r="I12" s="56">
        <f t="shared" ref="I12" si="5">SUM(I13:I14)</f>
        <v>1290870.8900000004</v>
      </c>
      <c r="J12" s="45">
        <f>SUM(I12/F12*100)</f>
        <v>123.51537940371109</v>
      </c>
      <c r="K12" s="45">
        <f>SUM(I12/H12*100)</f>
        <v>97.488436873563785</v>
      </c>
    </row>
    <row r="13" spans="1:11" x14ac:dyDescent="0.25">
      <c r="A13" s="180" t="s">
        <v>49</v>
      </c>
      <c r="B13" s="173"/>
      <c r="C13" s="173"/>
      <c r="D13" s="173"/>
      <c r="E13" s="173"/>
      <c r="F13" s="46">
        <f>' Račun prihoda i rashoda'!F51</f>
        <v>1044195.52</v>
      </c>
      <c r="G13" s="104">
        <f>' Račun prihoda i rashoda'!G51</f>
        <v>1312422.45</v>
      </c>
      <c r="H13" s="104">
        <f>G13</f>
        <v>1312422.45</v>
      </c>
      <c r="I13" s="104">
        <f>' Račun prihoda i rashoda'!I51</f>
        <v>1285691.7700000003</v>
      </c>
      <c r="J13" s="46">
        <f t="shared" ref="J13:J14" si="6">SUM(I13/F13*100)</f>
        <v>123.12749340276812</v>
      </c>
      <c r="K13" s="46">
        <f t="shared" ref="K13:K14" si="7">SUM(I13/H13*100)</f>
        <v>97.963256419455519</v>
      </c>
    </row>
    <row r="14" spans="1:11" x14ac:dyDescent="0.25">
      <c r="A14" s="181" t="s">
        <v>50</v>
      </c>
      <c r="B14" s="182"/>
      <c r="C14" s="182"/>
      <c r="D14" s="182"/>
      <c r="E14" s="182"/>
      <c r="F14" s="47">
        <f>' Račun prihoda i rashoda'!F99</f>
        <v>913.92</v>
      </c>
      <c r="G14" s="55">
        <f>' Račun prihoda i rashoda'!G99</f>
        <v>11704.73</v>
      </c>
      <c r="H14" s="55">
        <f>G14</f>
        <v>11704.73</v>
      </c>
      <c r="I14" s="55">
        <f>' Račun prihoda i rashoda'!I99</f>
        <v>5179.12</v>
      </c>
      <c r="J14" s="46">
        <f t="shared" si="6"/>
        <v>566.69292717086842</v>
      </c>
      <c r="K14" s="46">
        <f t="shared" si="7"/>
        <v>44.24809457373216</v>
      </c>
    </row>
    <row r="15" spans="1:11" x14ac:dyDescent="0.25">
      <c r="A15" s="161" t="s">
        <v>57</v>
      </c>
      <c r="B15" s="162"/>
      <c r="C15" s="162"/>
      <c r="D15" s="162"/>
      <c r="E15" s="162"/>
      <c r="F15" s="45">
        <f t="shared" ref="F15" si="8">SUM(F9-F12)</f>
        <v>-2294.8499999999767</v>
      </c>
      <c r="G15" s="56">
        <f t="shared" ref="G15:H15" si="9">G9-G12</f>
        <v>-4545.7800000000279</v>
      </c>
      <c r="H15" s="56">
        <f t="shared" si="9"/>
        <v>-4545.7800000000279</v>
      </c>
      <c r="I15" s="56">
        <f t="shared" ref="I15" si="10">SUM(I9-I12)</f>
        <v>13006.409999999916</v>
      </c>
      <c r="J15" s="45">
        <f>I15/F15*100</f>
        <v>-566.76514804889416</v>
      </c>
      <c r="K15" s="45">
        <f>SUM(I15/H15*100)</f>
        <v>-286.12053376977849</v>
      </c>
    </row>
    <row r="16" spans="1:11" ht="18" x14ac:dyDescent="0.25">
      <c r="A16" s="34"/>
      <c r="B16" s="41"/>
      <c r="C16" s="41"/>
      <c r="D16" s="41"/>
      <c r="E16" s="41"/>
      <c r="F16" s="53"/>
      <c r="G16" s="48"/>
      <c r="H16" s="49"/>
      <c r="I16" s="128"/>
      <c r="J16" s="49"/>
      <c r="K16" s="49"/>
    </row>
    <row r="17" spans="1:42" ht="18" customHeight="1" x14ac:dyDescent="0.25">
      <c r="A17" s="178" t="s">
        <v>58</v>
      </c>
      <c r="B17" s="178"/>
      <c r="C17" s="178"/>
      <c r="D17" s="178"/>
      <c r="E17" s="178"/>
      <c r="F17" s="53"/>
      <c r="G17" s="48"/>
      <c r="H17" s="49"/>
      <c r="I17" s="128"/>
      <c r="J17" s="49"/>
      <c r="K17" s="49"/>
    </row>
    <row r="18" spans="1:42" ht="25.5" x14ac:dyDescent="0.25">
      <c r="A18" s="167" t="s">
        <v>8</v>
      </c>
      <c r="B18" s="168"/>
      <c r="C18" s="168"/>
      <c r="D18" s="168"/>
      <c r="E18" s="169"/>
      <c r="F18" s="19" t="s">
        <v>69</v>
      </c>
      <c r="G18" s="1" t="s">
        <v>251</v>
      </c>
      <c r="H18" s="1" t="s">
        <v>252</v>
      </c>
      <c r="I18" s="129" t="s">
        <v>253</v>
      </c>
      <c r="J18" s="50" t="s">
        <v>17</v>
      </c>
      <c r="K18" s="50" t="s">
        <v>47</v>
      </c>
    </row>
    <row r="19" spans="1:42" s="22" customFormat="1" x14ac:dyDescent="0.25">
      <c r="A19" s="170">
        <v>1</v>
      </c>
      <c r="B19" s="170"/>
      <c r="C19" s="170"/>
      <c r="D19" s="170"/>
      <c r="E19" s="171"/>
      <c r="F19" s="54">
        <v>2</v>
      </c>
      <c r="G19" s="52">
        <v>3</v>
      </c>
      <c r="H19" s="52">
        <v>4</v>
      </c>
      <c r="I19" s="130">
        <v>5</v>
      </c>
      <c r="J19" s="51" t="s">
        <v>19</v>
      </c>
      <c r="K19" s="51" t="s">
        <v>20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25">
      <c r="A20" s="172" t="s">
        <v>51</v>
      </c>
      <c r="B20" s="174"/>
      <c r="C20" s="174"/>
      <c r="D20" s="174"/>
      <c r="E20" s="175"/>
      <c r="F20" s="55">
        <v>0</v>
      </c>
      <c r="G20" s="47">
        <v>0</v>
      </c>
      <c r="H20" s="47">
        <v>0</v>
      </c>
      <c r="I20" s="55">
        <v>0</v>
      </c>
      <c r="J20" s="47">
        <v>0</v>
      </c>
      <c r="K20" s="47">
        <v>0</v>
      </c>
    </row>
    <row r="21" spans="1:42" x14ac:dyDescent="0.25">
      <c r="A21" s="172" t="s">
        <v>52</v>
      </c>
      <c r="B21" s="173"/>
      <c r="C21" s="173"/>
      <c r="D21" s="173"/>
      <c r="E21" s="173"/>
      <c r="F21" s="55">
        <v>0</v>
      </c>
      <c r="G21" s="47">
        <v>0</v>
      </c>
      <c r="H21" s="47">
        <v>0</v>
      </c>
      <c r="I21" s="55">
        <v>0</v>
      </c>
      <c r="J21" s="47">
        <v>0</v>
      </c>
      <c r="K21" s="47">
        <v>0</v>
      </c>
    </row>
    <row r="22" spans="1:42" s="29" customFormat="1" ht="15" customHeight="1" x14ac:dyDescent="0.25">
      <c r="A22" s="164" t="s">
        <v>54</v>
      </c>
      <c r="B22" s="165"/>
      <c r="C22" s="165"/>
      <c r="D22" s="165"/>
      <c r="E22" s="166"/>
      <c r="F22" s="56">
        <f>SUM(F20-F21)</f>
        <v>0</v>
      </c>
      <c r="G22" s="45">
        <v>0</v>
      </c>
      <c r="H22" s="45">
        <v>0</v>
      </c>
      <c r="I22" s="56">
        <v>0</v>
      </c>
      <c r="J22" s="45">
        <v>0</v>
      </c>
      <c r="K22" s="45">
        <v>0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29" customFormat="1" ht="15" customHeight="1" x14ac:dyDescent="0.25">
      <c r="A23" s="164" t="s">
        <v>59</v>
      </c>
      <c r="B23" s="165"/>
      <c r="C23" s="165"/>
      <c r="D23" s="165"/>
      <c r="E23" s="166"/>
      <c r="F23" s="45">
        <v>6840.63</v>
      </c>
      <c r="G23" s="56">
        <v>4545.78</v>
      </c>
      <c r="H23" s="56">
        <f>G23</f>
        <v>4545.78</v>
      </c>
      <c r="I23" s="56">
        <f>F24</f>
        <v>4545.7800000000234</v>
      </c>
      <c r="J23" s="45">
        <f t="shared" ref="J23:J24" si="11">SUM(I23/F23*100)</f>
        <v>66.452651290890216</v>
      </c>
      <c r="K23" s="45">
        <f>SUM(I23/H23*100)</f>
        <v>100.00000000000051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25">
      <c r="A24" s="161" t="s">
        <v>60</v>
      </c>
      <c r="B24" s="162"/>
      <c r="C24" s="162"/>
      <c r="D24" s="162"/>
      <c r="E24" s="162"/>
      <c r="F24" s="45">
        <f>F23+F15</f>
        <v>4545.7800000000234</v>
      </c>
      <c r="G24" s="45">
        <f>G23+G15</f>
        <v>-2.8194335754960775E-11</v>
      </c>
      <c r="H24" s="45">
        <f>H23+H15</f>
        <v>-2.8194335754960775E-11</v>
      </c>
      <c r="I24" s="45">
        <f>I23+I15</f>
        <v>17552.18999999994</v>
      </c>
      <c r="J24" s="45">
        <f t="shared" si="11"/>
        <v>386.12053376977877</v>
      </c>
      <c r="K24" s="45">
        <v>0</v>
      </c>
    </row>
    <row r="25" spans="1:42" ht="15.75" x14ac:dyDescent="0.25">
      <c r="A25" s="42"/>
      <c r="B25" s="43"/>
      <c r="C25" s="43"/>
      <c r="D25" s="43"/>
      <c r="E25" s="43"/>
      <c r="F25" s="44"/>
      <c r="G25" s="44"/>
      <c r="H25" s="44"/>
      <c r="I25" s="44"/>
      <c r="J25" s="44"/>
      <c r="K25" s="35"/>
    </row>
    <row r="26" spans="1:42" ht="15.75" x14ac:dyDescent="0.25">
      <c r="A26" s="176" t="s">
        <v>64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42" ht="15.75" x14ac:dyDescent="0.25">
      <c r="A27" s="11"/>
      <c r="B27" s="12"/>
      <c r="C27" s="12"/>
      <c r="D27" s="12"/>
      <c r="E27" s="12"/>
      <c r="F27" s="13"/>
      <c r="G27" s="13"/>
      <c r="H27" s="13"/>
      <c r="I27" s="13"/>
      <c r="J27" s="13"/>
    </row>
    <row r="28" spans="1:42" ht="15" customHeight="1" x14ac:dyDescent="0.25">
      <c r="A28" s="177" t="s">
        <v>65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</row>
    <row r="29" spans="1:42" x14ac:dyDescent="0.25">
      <c r="A29" s="177" t="s">
        <v>66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</row>
    <row r="30" spans="1:42" ht="15" customHeight="1" x14ac:dyDescent="0.25">
      <c r="A30" s="177" t="s">
        <v>67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</row>
    <row r="31" spans="1:42" ht="36.75" customHeight="1" x14ac:dyDescent="0.25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spans="1:42" ht="15" customHeight="1" x14ac:dyDescent="0.25">
      <c r="A32" s="160" t="s">
        <v>68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</row>
    <row r="33" spans="1:11" x14ac:dyDescent="0.25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ht="15" customHeight="1" x14ac:dyDescent="0.25">
      <c r="A34" s="98" t="s">
        <v>323</v>
      </c>
      <c r="I34" s="159" t="s">
        <v>250</v>
      </c>
      <c r="J34" s="159"/>
    </row>
    <row r="35" spans="1:11" x14ac:dyDescent="0.25">
      <c r="A35" s="97" t="s">
        <v>324</v>
      </c>
      <c r="I35" s="99" t="s">
        <v>271</v>
      </c>
    </row>
    <row r="36" spans="1:11" ht="15" customHeight="1" x14ac:dyDescent="0.25">
      <c r="A36" s="136" t="s">
        <v>321</v>
      </c>
    </row>
  </sheetData>
  <mergeCells count="27">
    <mergeCell ref="A1:K1"/>
    <mergeCell ref="A2:K2"/>
    <mergeCell ref="A4:K4"/>
    <mergeCell ref="A13:E13"/>
    <mergeCell ref="A14:E14"/>
    <mergeCell ref="A8:E8"/>
    <mergeCell ref="A9:E9"/>
    <mergeCell ref="A10:E10"/>
    <mergeCell ref="A6:E6"/>
    <mergeCell ref="A7:E7"/>
    <mergeCell ref="A11:E11"/>
    <mergeCell ref="I34:J34"/>
    <mergeCell ref="A32:K32"/>
    <mergeCell ref="A15:E15"/>
    <mergeCell ref="A24:E24"/>
    <mergeCell ref="A3:C3"/>
    <mergeCell ref="A23:E23"/>
    <mergeCell ref="A18:E18"/>
    <mergeCell ref="A19:E19"/>
    <mergeCell ref="A21:E21"/>
    <mergeCell ref="A22:E22"/>
    <mergeCell ref="A20:E20"/>
    <mergeCell ref="A26:K26"/>
    <mergeCell ref="A29:K29"/>
    <mergeCell ref="A28:K28"/>
    <mergeCell ref="A30:K31"/>
    <mergeCell ref="A17:E17"/>
  </mergeCells>
  <pageMargins left="0.7" right="0.7" top="0.75" bottom="0.75" header="0.3" footer="0.3"/>
  <pageSetup paperSize="9" scale="6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topLeftCell="A34" workbookViewId="0">
      <selection activeCell="K22" sqref="K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5.42578125" customWidth="1"/>
    <col min="5" max="5" width="44.7109375" customWidth="1"/>
    <col min="6" max="6" width="25.28515625" customWidth="1"/>
    <col min="7" max="7" width="25.28515625" style="108" customWidth="1"/>
    <col min="8" max="8" width="25.28515625" customWidth="1"/>
    <col min="9" max="9" width="25.28515625" style="108" customWidth="1"/>
    <col min="10" max="11" width="15.7109375" customWidth="1"/>
  </cols>
  <sheetData>
    <row r="1" spans="1:11" ht="18" customHeight="1" x14ac:dyDescent="0.25">
      <c r="A1" s="2"/>
      <c r="B1" s="2"/>
      <c r="C1" s="2"/>
      <c r="D1" s="14"/>
      <c r="E1" s="2"/>
      <c r="F1" s="2"/>
      <c r="G1" s="106"/>
      <c r="H1" s="2"/>
      <c r="I1" s="106"/>
      <c r="J1" s="2"/>
    </row>
    <row r="2" spans="1:11" ht="15.75" customHeight="1" x14ac:dyDescent="0.25">
      <c r="A2" s="186" t="s">
        <v>13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8" x14ac:dyDescent="0.25">
      <c r="A3" s="2"/>
      <c r="B3" s="2"/>
      <c r="C3" s="2"/>
      <c r="D3" s="14"/>
      <c r="E3" s="2"/>
      <c r="F3" s="2"/>
      <c r="G3" s="106"/>
      <c r="H3" s="2"/>
      <c r="I3" s="124"/>
      <c r="J3" s="3"/>
    </row>
    <row r="4" spans="1:11" ht="18" customHeight="1" x14ac:dyDescent="0.25">
      <c r="A4" s="186" t="s">
        <v>61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8" x14ac:dyDescent="0.25">
      <c r="A5" s="2"/>
      <c r="B5" s="2"/>
      <c r="C5" s="2"/>
      <c r="D5" s="14"/>
      <c r="E5" s="2"/>
      <c r="F5" s="2"/>
      <c r="G5" s="106"/>
      <c r="H5" s="2"/>
      <c r="I5" s="124"/>
      <c r="J5" s="3"/>
    </row>
    <row r="6" spans="1:11" ht="15.75" customHeight="1" x14ac:dyDescent="0.25">
      <c r="A6" s="186" t="s">
        <v>18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</row>
    <row r="7" spans="1:11" ht="18" x14ac:dyDescent="0.25">
      <c r="A7" s="2"/>
      <c r="B7" s="2"/>
      <c r="C7" s="2"/>
      <c r="D7" s="14"/>
      <c r="E7" s="2"/>
      <c r="F7" s="2"/>
      <c r="G7" s="106"/>
      <c r="H7" s="2"/>
      <c r="I7" s="124"/>
      <c r="J7" s="3"/>
    </row>
    <row r="8" spans="1:11" ht="25.5" x14ac:dyDescent="0.25">
      <c r="A8" s="187" t="s">
        <v>8</v>
      </c>
      <c r="B8" s="188"/>
      <c r="C8" s="188"/>
      <c r="D8" s="188"/>
      <c r="E8" s="189"/>
      <c r="F8" s="30" t="s">
        <v>69</v>
      </c>
      <c r="G8" s="107" t="s">
        <v>251</v>
      </c>
      <c r="H8" s="30" t="s">
        <v>252</v>
      </c>
      <c r="I8" s="107" t="s">
        <v>254</v>
      </c>
      <c r="J8" s="30" t="s">
        <v>17</v>
      </c>
      <c r="K8" s="30" t="s">
        <v>47</v>
      </c>
    </row>
    <row r="9" spans="1:11" ht="16.5" customHeight="1" x14ac:dyDescent="0.25">
      <c r="A9" s="187">
        <v>1</v>
      </c>
      <c r="B9" s="188"/>
      <c r="C9" s="188"/>
      <c r="D9" s="188"/>
      <c r="E9" s="189"/>
      <c r="F9" s="30">
        <v>2</v>
      </c>
      <c r="G9" s="107">
        <v>3</v>
      </c>
      <c r="H9" s="30">
        <v>4</v>
      </c>
      <c r="I9" s="107">
        <v>5</v>
      </c>
      <c r="J9" s="30" t="s">
        <v>19</v>
      </c>
      <c r="K9" s="30" t="s">
        <v>20</v>
      </c>
    </row>
    <row r="10" spans="1:11" s="27" customFormat="1" x14ac:dyDescent="0.25">
      <c r="A10" s="4"/>
      <c r="B10" s="4"/>
      <c r="C10" s="4"/>
      <c r="D10" s="4"/>
      <c r="E10" s="4" t="s">
        <v>21</v>
      </c>
      <c r="F10" s="66">
        <f>SUM(F11,F42)</f>
        <v>1042814.5900000001</v>
      </c>
      <c r="G10" s="83">
        <f>SUM(G11,G42)</f>
        <v>1319581.3999999999</v>
      </c>
      <c r="H10" s="83">
        <f>SUM(H11,H42)</f>
        <v>1319581.3999999999</v>
      </c>
      <c r="I10" s="83">
        <f>SUM(I11,I42)</f>
        <v>1303877.3000000003</v>
      </c>
      <c r="J10" s="96">
        <f>SUM(I10/F10*100)</f>
        <v>125.03443205565432</v>
      </c>
      <c r="K10" s="67">
        <f>SUM(I10/H10*100)</f>
        <v>98.809918054316341</v>
      </c>
    </row>
    <row r="11" spans="1:11" s="27" customFormat="1" ht="15.75" customHeight="1" x14ac:dyDescent="0.25">
      <c r="A11" s="4">
        <v>6</v>
      </c>
      <c r="B11" s="4"/>
      <c r="C11" s="4"/>
      <c r="D11" s="4"/>
      <c r="E11" s="4" t="s">
        <v>2</v>
      </c>
      <c r="F11" s="66">
        <f>SUM(F12,F22,F25,F28,F35,F39)</f>
        <v>1042814.5900000001</v>
      </c>
      <c r="G11" s="83">
        <f>SUM(G12,G22,G25,G28,G35)</f>
        <v>1319581.3999999999</v>
      </c>
      <c r="H11" s="83">
        <f>SUM(H12,H22,H25,H28,H35)</f>
        <v>1319581.3999999999</v>
      </c>
      <c r="I11" s="83">
        <f>SUM(I12,I22,I25,I28,I35,I39)</f>
        <v>1303877.3000000003</v>
      </c>
      <c r="J11" s="96">
        <f t="shared" ref="J11:J38" si="0">SUM(I11/F11*100)</f>
        <v>125.03443205565432</v>
      </c>
      <c r="K11" s="67">
        <f t="shared" ref="K11:K12" si="1">SUM(I11/H11*100)</f>
        <v>98.809918054316341</v>
      </c>
    </row>
    <row r="12" spans="1:11" s="27" customFormat="1" ht="25.5" x14ac:dyDescent="0.25">
      <c r="A12" s="4"/>
      <c r="B12" s="4">
        <v>63</v>
      </c>
      <c r="C12" s="4"/>
      <c r="D12" s="4"/>
      <c r="E12" s="4" t="s">
        <v>22</v>
      </c>
      <c r="F12" s="66">
        <f>SUM(F13,F15,F18,F20)</f>
        <v>867655.06</v>
      </c>
      <c r="G12" s="83">
        <v>1095421.28</v>
      </c>
      <c r="H12" s="83">
        <f>G12</f>
        <v>1095421.28</v>
      </c>
      <c r="I12" s="66">
        <f>SUM(I13,I15,I18,I20)</f>
        <v>1082211.83</v>
      </c>
      <c r="J12" s="96">
        <f t="shared" si="0"/>
        <v>124.72834884406714</v>
      </c>
      <c r="K12" s="67">
        <f t="shared" si="1"/>
        <v>98.794121472608239</v>
      </c>
    </row>
    <row r="13" spans="1:11" x14ac:dyDescent="0.25">
      <c r="A13" s="4"/>
      <c r="B13" s="8"/>
      <c r="C13" s="8">
        <v>634</v>
      </c>
      <c r="D13" s="8"/>
      <c r="E13" s="68" t="s">
        <v>274</v>
      </c>
      <c r="F13" s="95">
        <f>F14</f>
        <v>225</v>
      </c>
      <c r="G13" s="82"/>
      <c r="H13" s="102"/>
      <c r="I13" s="127">
        <f>I14</f>
        <v>0</v>
      </c>
      <c r="J13" s="95"/>
      <c r="K13" s="65"/>
    </row>
    <row r="14" spans="1:11" x14ac:dyDescent="0.25">
      <c r="A14" s="4"/>
      <c r="B14" s="8"/>
      <c r="C14" s="8"/>
      <c r="D14" s="8">
        <v>6341</v>
      </c>
      <c r="E14" s="68" t="s">
        <v>275</v>
      </c>
      <c r="F14" s="95">
        <v>225</v>
      </c>
      <c r="G14" s="82"/>
      <c r="H14" s="102"/>
      <c r="I14" s="127">
        <v>0</v>
      </c>
      <c r="J14" s="95"/>
      <c r="K14" s="65"/>
    </row>
    <row r="15" spans="1:11" ht="25.5" x14ac:dyDescent="0.25">
      <c r="A15" s="4"/>
      <c r="B15" s="8"/>
      <c r="C15" s="8">
        <v>636</v>
      </c>
      <c r="D15" s="8"/>
      <c r="E15" s="68" t="s">
        <v>70</v>
      </c>
      <c r="F15" s="64">
        <f t="shared" ref="F15" si="2">SUM(F16:F17)</f>
        <v>865928.75</v>
      </c>
      <c r="G15" s="82"/>
      <c r="H15" s="102"/>
      <c r="I15" s="82">
        <f t="shared" ref="I15" si="3">SUM(I16:I17)</f>
        <v>1080716.23</v>
      </c>
      <c r="J15" s="95">
        <f t="shared" si="0"/>
        <v>124.80429019131192</v>
      </c>
      <c r="K15" s="65"/>
    </row>
    <row r="16" spans="1:11" ht="25.5" x14ac:dyDescent="0.25">
      <c r="A16" s="4"/>
      <c r="B16" s="8"/>
      <c r="C16" s="8"/>
      <c r="D16" s="88">
        <v>6361</v>
      </c>
      <c r="E16" s="68" t="s">
        <v>71</v>
      </c>
      <c r="F16" s="95">
        <v>865397.75</v>
      </c>
      <c r="G16" s="82"/>
      <c r="H16" s="102"/>
      <c r="I16" s="127">
        <v>1080176.23</v>
      </c>
      <c r="J16" s="95">
        <f t="shared" si="0"/>
        <v>124.81846988855703</v>
      </c>
      <c r="K16" s="65"/>
    </row>
    <row r="17" spans="1:11" ht="25.5" x14ac:dyDescent="0.25">
      <c r="A17" s="4"/>
      <c r="B17" s="8"/>
      <c r="C17" s="8"/>
      <c r="D17" s="88">
        <v>6362</v>
      </c>
      <c r="E17" s="68" t="s">
        <v>72</v>
      </c>
      <c r="F17" s="95">
        <v>531</v>
      </c>
      <c r="G17" s="82"/>
      <c r="H17" s="102"/>
      <c r="I17" s="127">
        <v>540</v>
      </c>
      <c r="J17" s="95">
        <f t="shared" si="0"/>
        <v>101.69491525423729</v>
      </c>
      <c r="K17" s="65"/>
    </row>
    <row r="18" spans="1:11" x14ac:dyDescent="0.25">
      <c r="A18" s="4"/>
      <c r="B18" s="8"/>
      <c r="C18" s="8">
        <v>638</v>
      </c>
      <c r="D18" s="88"/>
      <c r="E18" s="68" t="s">
        <v>272</v>
      </c>
      <c r="F18" s="95">
        <f>F19</f>
        <v>1501.31</v>
      </c>
      <c r="G18" s="82"/>
      <c r="H18" s="102"/>
      <c r="I18" s="127">
        <f>I19</f>
        <v>1465.6</v>
      </c>
      <c r="J18" s="95"/>
      <c r="K18" s="65"/>
    </row>
    <row r="19" spans="1:11" x14ac:dyDescent="0.25">
      <c r="A19" s="4"/>
      <c r="B19" s="8"/>
      <c r="C19" s="8"/>
      <c r="D19" s="88">
        <v>6381</v>
      </c>
      <c r="E19" s="68" t="s">
        <v>273</v>
      </c>
      <c r="F19" s="95">
        <v>1501.31</v>
      </c>
      <c r="G19" s="82"/>
      <c r="H19" s="102"/>
      <c r="I19" s="127">
        <v>1465.6</v>
      </c>
      <c r="J19" s="95"/>
      <c r="K19" s="65"/>
    </row>
    <row r="20" spans="1:11" ht="25.5" x14ac:dyDescent="0.25">
      <c r="A20" s="4"/>
      <c r="B20" s="8"/>
      <c r="C20" s="8">
        <v>639</v>
      </c>
      <c r="D20" s="8"/>
      <c r="E20" s="68" t="s">
        <v>73</v>
      </c>
      <c r="F20" s="64">
        <f t="shared" ref="F20" si="4">SUM(F21)</f>
        <v>0</v>
      </c>
      <c r="G20" s="82"/>
      <c r="H20" s="102"/>
      <c r="I20" s="82">
        <f t="shared" ref="I20" si="5">SUM(I21)</f>
        <v>30</v>
      </c>
      <c r="J20" s="95"/>
      <c r="K20" s="65"/>
    </row>
    <row r="21" spans="1:11" ht="25.5" x14ac:dyDescent="0.25">
      <c r="A21" s="5"/>
      <c r="B21" s="5"/>
      <c r="C21" s="5"/>
      <c r="D21" s="5">
        <v>6391</v>
      </c>
      <c r="E21" s="68" t="s">
        <v>74</v>
      </c>
      <c r="F21" s="95">
        <v>0</v>
      </c>
      <c r="G21" s="82"/>
      <c r="H21" s="102"/>
      <c r="I21" s="127">
        <v>30</v>
      </c>
      <c r="J21" s="95"/>
      <c r="K21" s="65"/>
    </row>
    <row r="22" spans="1:11" s="27" customFormat="1" x14ac:dyDescent="0.25">
      <c r="A22" s="18"/>
      <c r="B22" s="18">
        <v>64</v>
      </c>
      <c r="C22" s="18"/>
      <c r="D22" s="18"/>
      <c r="E22" s="69" t="s">
        <v>75</v>
      </c>
      <c r="F22" s="66">
        <f t="shared" ref="F22:F23" si="6">SUM(F23)</f>
        <v>0</v>
      </c>
      <c r="G22" s="83">
        <v>0</v>
      </c>
      <c r="H22" s="83">
        <f>G22</f>
        <v>0</v>
      </c>
      <c r="I22" s="83">
        <f t="shared" ref="I22:I23" si="7">SUM(I23)</f>
        <v>0.11</v>
      </c>
      <c r="J22" s="96"/>
      <c r="K22" s="67"/>
    </row>
    <row r="23" spans="1:11" x14ac:dyDescent="0.25">
      <c r="A23" s="5"/>
      <c r="B23" s="5"/>
      <c r="C23" s="5">
        <v>641</v>
      </c>
      <c r="D23" s="5"/>
      <c r="E23" s="68" t="s">
        <v>76</v>
      </c>
      <c r="F23" s="64">
        <f t="shared" si="6"/>
        <v>0</v>
      </c>
      <c r="G23" s="82"/>
      <c r="H23" s="82"/>
      <c r="I23" s="82">
        <f t="shared" si="7"/>
        <v>0.11</v>
      </c>
      <c r="J23" s="95"/>
      <c r="K23" s="65"/>
    </row>
    <row r="24" spans="1:11" x14ac:dyDescent="0.25">
      <c r="A24" s="5"/>
      <c r="B24" s="5"/>
      <c r="C24" s="5"/>
      <c r="D24" s="5">
        <v>6413</v>
      </c>
      <c r="E24" s="68" t="s">
        <v>270</v>
      </c>
      <c r="F24" s="95">
        <v>0</v>
      </c>
      <c r="G24" s="82"/>
      <c r="H24" s="82"/>
      <c r="I24" s="127">
        <v>0.11</v>
      </c>
      <c r="J24" s="95"/>
      <c r="K24" s="65"/>
    </row>
    <row r="25" spans="1:11" s="27" customFormat="1" ht="25.5" x14ac:dyDescent="0.25">
      <c r="A25" s="18"/>
      <c r="B25" s="18">
        <v>65</v>
      </c>
      <c r="C25" s="18"/>
      <c r="D25" s="18"/>
      <c r="E25" s="69" t="s">
        <v>77</v>
      </c>
      <c r="F25" s="66">
        <f t="shared" ref="F25:F26" si="8">SUM(F26)</f>
        <v>3832.59</v>
      </c>
      <c r="G25" s="83">
        <v>2848.28</v>
      </c>
      <c r="H25" s="83">
        <f>G25</f>
        <v>2848.28</v>
      </c>
      <c r="I25" s="83">
        <f t="shared" ref="I25:I26" si="9">SUM(I26)</f>
        <v>9530.0499999999993</v>
      </c>
      <c r="J25" s="96">
        <f>SUM(I25/F25*100)</f>
        <v>248.65821807185219</v>
      </c>
      <c r="K25" s="67">
        <f>SUM(I25/H25*100)</f>
        <v>334.58964708525843</v>
      </c>
    </row>
    <row r="26" spans="1:11" x14ac:dyDescent="0.25">
      <c r="A26" s="5"/>
      <c r="B26" s="5"/>
      <c r="C26" s="5">
        <v>652</v>
      </c>
      <c r="D26" s="5"/>
      <c r="E26" s="68" t="s">
        <v>78</v>
      </c>
      <c r="F26" s="64">
        <f t="shared" si="8"/>
        <v>3832.59</v>
      </c>
      <c r="G26" s="82"/>
      <c r="H26" s="82"/>
      <c r="I26" s="82">
        <f t="shared" si="9"/>
        <v>9530.0499999999993</v>
      </c>
      <c r="J26" s="95">
        <f t="shared" si="0"/>
        <v>248.65821807185219</v>
      </c>
      <c r="K26" s="65"/>
    </row>
    <row r="27" spans="1:11" x14ac:dyDescent="0.25">
      <c r="A27" s="5"/>
      <c r="B27" s="5"/>
      <c r="C27" s="5"/>
      <c r="D27" s="5">
        <v>6526</v>
      </c>
      <c r="E27" s="68" t="s">
        <v>79</v>
      </c>
      <c r="F27" s="95">
        <v>3832.59</v>
      </c>
      <c r="G27" s="82"/>
      <c r="H27" s="82"/>
      <c r="I27" s="127">
        <v>9530.0499999999993</v>
      </c>
      <c r="J27" s="95">
        <f t="shared" si="0"/>
        <v>248.65821807185219</v>
      </c>
      <c r="K27" s="65"/>
    </row>
    <row r="28" spans="1:11" s="27" customFormat="1" ht="25.5" x14ac:dyDescent="0.25">
      <c r="A28" s="18"/>
      <c r="B28" s="18">
        <v>66</v>
      </c>
      <c r="C28" s="18"/>
      <c r="D28" s="18"/>
      <c r="E28" s="4" t="s">
        <v>183</v>
      </c>
      <c r="F28" s="66">
        <f t="shared" ref="F28" si="10">SUM(F29,F32)</f>
        <v>5760.63</v>
      </c>
      <c r="G28" s="83">
        <v>25153.45</v>
      </c>
      <c r="H28" s="83">
        <f>G28</f>
        <v>25153.45</v>
      </c>
      <c r="I28" s="83">
        <f t="shared" ref="I28" si="11">SUM(I29,I32)</f>
        <v>27472.79</v>
      </c>
      <c r="J28" s="96">
        <f>SUM(I28/F28*100)</f>
        <v>476.90599812867686</v>
      </c>
      <c r="K28" s="67">
        <f>SUM(I28/H28*100)</f>
        <v>109.22076295697012</v>
      </c>
    </row>
    <row r="29" spans="1:11" ht="15" customHeight="1" x14ac:dyDescent="0.25">
      <c r="A29" s="5"/>
      <c r="B29" s="18"/>
      <c r="C29" s="5">
        <v>661</v>
      </c>
      <c r="D29" s="5"/>
      <c r="E29" s="8" t="s">
        <v>23</v>
      </c>
      <c r="F29" s="64">
        <f t="shared" ref="F29" si="12">SUM(F30:F31)</f>
        <v>2900.63</v>
      </c>
      <c r="G29" s="82"/>
      <c r="H29" s="82"/>
      <c r="I29" s="82">
        <f t="shared" ref="I29" si="13">SUM(I30:I31)</f>
        <v>25266.799999999999</v>
      </c>
      <c r="J29" s="95">
        <f t="shared" si="0"/>
        <v>871.07973095499938</v>
      </c>
      <c r="K29" s="65"/>
    </row>
    <row r="30" spans="1:11" x14ac:dyDescent="0.25">
      <c r="A30" s="5"/>
      <c r="B30" s="18"/>
      <c r="C30" s="5"/>
      <c r="D30" s="5">
        <v>6614</v>
      </c>
      <c r="E30" s="8" t="s">
        <v>24</v>
      </c>
      <c r="F30" s="95">
        <v>0</v>
      </c>
      <c r="G30" s="82"/>
      <c r="H30" s="82"/>
      <c r="I30" s="127">
        <v>0</v>
      </c>
      <c r="J30" s="95"/>
      <c r="K30" s="65"/>
    </row>
    <row r="31" spans="1:11" x14ac:dyDescent="0.25">
      <c r="A31" s="5"/>
      <c r="B31" s="18"/>
      <c r="C31" s="5"/>
      <c r="D31" s="88">
        <v>6615</v>
      </c>
      <c r="E31" s="68" t="s">
        <v>80</v>
      </c>
      <c r="F31" s="95">
        <v>2900.63</v>
      </c>
      <c r="G31" s="82"/>
      <c r="H31" s="82"/>
      <c r="I31" s="127">
        <v>25266.799999999999</v>
      </c>
      <c r="J31" s="95">
        <f t="shared" si="0"/>
        <v>871.07973095499938</v>
      </c>
      <c r="K31" s="65"/>
    </row>
    <row r="32" spans="1:11" ht="25.5" x14ac:dyDescent="0.25">
      <c r="A32" s="5"/>
      <c r="B32" s="18"/>
      <c r="C32" s="5">
        <v>663</v>
      </c>
      <c r="D32" s="5"/>
      <c r="E32" s="68" t="s">
        <v>81</v>
      </c>
      <c r="F32" s="64">
        <f t="shared" ref="F32" si="14">SUM(F33:F34)</f>
        <v>2860</v>
      </c>
      <c r="G32" s="82"/>
      <c r="H32" s="82"/>
      <c r="I32" s="82">
        <f t="shared" ref="I32" si="15">SUM(I33:I34)</f>
        <v>2205.9899999999998</v>
      </c>
      <c r="J32" s="95">
        <f t="shared" si="0"/>
        <v>77.132517482517471</v>
      </c>
      <c r="K32" s="65"/>
    </row>
    <row r="33" spans="1:11" ht="25.5" x14ac:dyDescent="0.25">
      <c r="A33" s="5"/>
      <c r="B33" s="18"/>
      <c r="C33" s="5"/>
      <c r="D33" s="88">
        <v>6631</v>
      </c>
      <c r="E33" s="68" t="s">
        <v>82</v>
      </c>
      <c r="F33" s="95">
        <v>2860</v>
      </c>
      <c r="G33" s="82"/>
      <c r="H33" s="82"/>
      <c r="I33" s="127">
        <v>1870</v>
      </c>
      <c r="J33" s="95">
        <f t="shared" si="0"/>
        <v>65.384615384615387</v>
      </c>
      <c r="K33" s="65"/>
    </row>
    <row r="34" spans="1:11" ht="25.5" x14ac:dyDescent="0.25">
      <c r="A34" s="5"/>
      <c r="B34" s="18"/>
      <c r="C34" s="5"/>
      <c r="D34" s="88">
        <v>6632</v>
      </c>
      <c r="E34" s="68" t="s">
        <v>83</v>
      </c>
      <c r="F34" s="95">
        <v>0</v>
      </c>
      <c r="G34" s="82"/>
      <c r="H34" s="82"/>
      <c r="I34" s="127">
        <v>335.99</v>
      </c>
      <c r="J34" s="95"/>
      <c r="K34" s="65"/>
    </row>
    <row r="35" spans="1:11" s="27" customFormat="1" ht="25.5" x14ac:dyDescent="0.25">
      <c r="A35" s="18"/>
      <c r="B35" s="18">
        <v>67</v>
      </c>
      <c r="C35" s="18"/>
      <c r="D35" s="89"/>
      <c r="E35" s="69" t="s">
        <v>84</v>
      </c>
      <c r="F35" s="66">
        <f t="shared" ref="F35" si="16">SUM(F36)</f>
        <v>165566.31</v>
      </c>
      <c r="G35" s="83">
        <v>196158.39</v>
      </c>
      <c r="H35" s="83">
        <f>G35</f>
        <v>196158.39</v>
      </c>
      <c r="I35" s="83">
        <f t="shared" ref="I35" si="17">SUM(I36)</f>
        <v>184101.49</v>
      </c>
      <c r="J35" s="96">
        <f>SUM(I35/F35*100)</f>
        <v>111.19501908329055</v>
      </c>
      <c r="K35" s="67">
        <f>SUM(I35/H35*100)</f>
        <v>93.853487480193934</v>
      </c>
    </row>
    <row r="36" spans="1:11" ht="25.5" x14ac:dyDescent="0.25">
      <c r="A36" s="5"/>
      <c r="B36" s="18"/>
      <c r="C36" s="5">
        <v>671</v>
      </c>
      <c r="D36" s="88"/>
      <c r="E36" s="68" t="s">
        <v>85</v>
      </c>
      <c r="F36" s="64">
        <f t="shared" ref="F36" si="18">SUM(F37:F38)</f>
        <v>165566.31</v>
      </c>
      <c r="G36" s="82"/>
      <c r="H36" s="102"/>
      <c r="I36" s="82">
        <f t="shared" ref="I36" si="19">SUM(I37:I38)</f>
        <v>184101.49</v>
      </c>
      <c r="J36" s="95">
        <f t="shared" si="0"/>
        <v>111.19501908329055</v>
      </c>
      <c r="K36" s="65"/>
    </row>
    <row r="37" spans="1:11" ht="25.5" x14ac:dyDescent="0.25">
      <c r="A37" s="5"/>
      <c r="B37" s="18"/>
      <c r="C37" s="5"/>
      <c r="D37" s="5">
        <v>6711</v>
      </c>
      <c r="E37" s="68" t="s">
        <v>86</v>
      </c>
      <c r="F37" s="95">
        <v>165236.31</v>
      </c>
      <c r="G37" s="82"/>
      <c r="H37" s="102"/>
      <c r="I37" s="127">
        <v>183771.49</v>
      </c>
      <c r="J37" s="95">
        <f t="shared" si="0"/>
        <v>111.21737710071109</v>
      </c>
      <c r="K37" s="65"/>
    </row>
    <row r="38" spans="1:11" ht="25.5" x14ac:dyDescent="0.25">
      <c r="A38" s="5"/>
      <c r="B38" s="5"/>
      <c r="C38" s="5"/>
      <c r="D38" s="5">
        <v>6712</v>
      </c>
      <c r="E38" s="70" t="s">
        <v>87</v>
      </c>
      <c r="F38" s="95">
        <v>330</v>
      </c>
      <c r="G38" s="82"/>
      <c r="H38" s="102"/>
      <c r="I38" s="127">
        <v>330</v>
      </c>
      <c r="J38" s="95">
        <f t="shared" si="0"/>
        <v>100</v>
      </c>
      <c r="K38" s="65"/>
    </row>
    <row r="39" spans="1:11" s="27" customFormat="1" x14ac:dyDescent="0.25">
      <c r="A39" s="18"/>
      <c r="B39" s="18">
        <v>68</v>
      </c>
      <c r="C39" s="18"/>
      <c r="D39" s="18"/>
      <c r="E39" s="137" t="s">
        <v>276</v>
      </c>
      <c r="F39" s="96">
        <f>F40</f>
        <v>0</v>
      </c>
      <c r="G39" s="83"/>
      <c r="H39" s="138"/>
      <c r="I39" s="126">
        <f>I40</f>
        <v>561.03</v>
      </c>
      <c r="J39" s="96"/>
      <c r="K39" s="67"/>
    </row>
    <row r="40" spans="1:11" x14ac:dyDescent="0.25">
      <c r="A40" s="5"/>
      <c r="B40" s="5"/>
      <c r="C40" s="5">
        <v>683</v>
      </c>
      <c r="D40" s="5"/>
      <c r="E40" s="70" t="s">
        <v>277</v>
      </c>
      <c r="F40" s="95">
        <f>F41</f>
        <v>0</v>
      </c>
      <c r="G40" s="82"/>
      <c r="H40" s="102"/>
      <c r="I40" s="127">
        <f>I41</f>
        <v>561.03</v>
      </c>
      <c r="J40" s="95"/>
      <c r="K40" s="65"/>
    </row>
    <row r="41" spans="1:11" x14ac:dyDescent="0.25">
      <c r="A41" s="5"/>
      <c r="B41" s="5"/>
      <c r="C41" s="5"/>
      <c r="D41" s="5">
        <v>6831</v>
      </c>
      <c r="E41" s="70" t="s">
        <v>277</v>
      </c>
      <c r="F41" s="95">
        <v>0</v>
      </c>
      <c r="G41" s="82"/>
      <c r="H41" s="102"/>
      <c r="I41" s="127">
        <v>561.03</v>
      </c>
      <c r="J41" s="95"/>
      <c r="K41" s="65"/>
    </row>
    <row r="42" spans="1:11" s="27" customFormat="1" x14ac:dyDescent="0.25">
      <c r="A42" s="18">
        <v>7</v>
      </c>
      <c r="B42" s="18"/>
      <c r="C42" s="18"/>
      <c r="D42" s="18"/>
      <c r="E42" s="4" t="s">
        <v>3</v>
      </c>
      <c r="F42" s="66">
        <f t="shared" ref="F42" si="20">SUM(F43,F45)</f>
        <v>0</v>
      </c>
      <c r="G42" s="83">
        <f t="shared" ref="G42:I42" si="21">SUM(G43,G45)</f>
        <v>0</v>
      </c>
      <c r="H42" s="83">
        <f t="shared" ref="H42" si="22">SUM(H43,H45)</f>
        <v>0</v>
      </c>
      <c r="I42" s="83">
        <f t="shared" si="21"/>
        <v>0</v>
      </c>
      <c r="J42" s="96">
        <v>0</v>
      </c>
      <c r="K42" s="67">
        <v>0</v>
      </c>
    </row>
    <row r="43" spans="1:11" s="27" customFormat="1" ht="25.5" x14ac:dyDescent="0.25">
      <c r="A43" s="18"/>
      <c r="B43" s="18">
        <v>71</v>
      </c>
      <c r="C43" s="18"/>
      <c r="D43" s="18"/>
      <c r="E43" s="71" t="s">
        <v>88</v>
      </c>
      <c r="F43" s="66">
        <f t="shared" ref="F43" si="23">SUM(F44)</f>
        <v>0</v>
      </c>
      <c r="G43" s="83">
        <v>0</v>
      </c>
      <c r="H43" s="83">
        <v>0</v>
      </c>
      <c r="I43" s="83">
        <f t="shared" ref="I43" si="24">SUM(I44)</f>
        <v>0</v>
      </c>
      <c r="J43" s="96">
        <v>0</v>
      </c>
      <c r="K43" s="67">
        <v>0</v>
      </c>
    </row>
    <row r="44" spans="1:11" s="27" customFormat="1" ht="25.5" x14ac:dyDescent="0.25">
      <c r="A44" s="18"/>
      <c r="B44" s="18"/>
      <c r="C44" s="5">
        <v>711</v>
      </c>
      <c r="D44" s="18"/>
      <c r="E44" s="72" t="s">
        <v>89</v>
      </c>
      <c r="F44" s="96">
        <v>0</v>
      </c>
      <c r="G44" s="83"/>
      <c r="H44" s="83"/>
      <c r="I44" s="126">
        <v>0</v>
      </c>
      <c r="J44" s="95">
        <v>0</v>
      </c>
      <c r="K44" s="67"/>
    </row>
    <row r="45" spans="1:11" s="27" customFormat="1" ht="25.5" x14ac:dyDescent="0.25">
      <c r="A45" s="18"/>
      <c r="B45" s="18">
        <v>72</v>
      </c>
      <c r="C45" s="18"/>
      <c r="D45" s="18"/>
      <c r="E45" s="71" t="s">
        <v>25</v>
      </c>
      <c r="F45" s="66">
        <f t="shared" ref="F45" si="25">SUM(F46)</f>
        <v>0</v>
      </c>
      <c r="G45" s="83">
        <v>0</v>
      </c>
      <c r="H45" s="83">
        <v>0</v>
      </c>
      <c r="I45" s="83">
        <f t="shared" ref="I45" si="26">SUM(I46)</f>
        <v>0</v>
      </c>
      <c r="J45" s="96">
        <v>0</v>
      </c>
      <c r="K45" s="67">
        <v>0</v>
      </c>
    </row>
    <row r="46" spans="1:11" x14ac:dyDescent="0.25">
      <c r="A46" s="5"/>
      <c r="B46" s="5"/>
      <c r="C46" s="5">
        <v>722</v>
      </c>
      <c r="D46" s="5"/>
      <c r="E46" s="72" t="s">
        <v>90</v>
      </c>
      <c r="F46" s="95">
        <v>0</v>
      </c>
      <c r="G46" s="82"/>
      <c r="H46" s="102"/>
      <c r="I46" s="127">
        <v>0</v>
      </c>
      <c r="J46" s="95">
        <v>0</v>
      </c>
      <c r="K46" s="67"/>
    </row>
    <row r="47" spans="1:11" ht="15.75" customHeight="1" x14ac:dyDescent="0.25">
      <c r="A47" s="99"/>
      <c r="B47" s="99"/>
      <c r="C47" s="99"/>
      <c r="D47" s="99"/>
      <c r="E47" s="99"/>
      <c r="F47" s="99"/>
      <c r="G47" s="113"/>
      <c r="H47" s="99"/>
      <c r="I47" s="113"/>
      <c r="J47" s="99"/>
    </row>
    <row r="48" spans="1:11" ht="25.5" x14ac:dyDescent="0.25">
      <c r="A48" s="187" t="s">
        <v>8</v>
      </c>
      <c r="B48" s="188"/>
      <c r="C48" s="188"/>
      <c r="D48" s="188"/>
      <c r="E48" s="189"/>
      <c r="F48" s="30" t="s">
        <v>69</v>
      </c>
      <c r="G48" s="107" t="s">
        <v>251</v>
      </c>
      <c r="H48" s="30" t="s">
        <v>252</v>
      </c>
      <c r="I48" s="107" t="s">
        <v>254</v>
      </c>
      <c r="J48" s="30" t="s">
        <v>17</v>
      </c>
      <c r="K48" s="30" t="s">
        <v>47</v>
      </c>
    </row>
    <row r="49" spans="1:11" ht="12.75" customHeight="1" x14ac:dyDescent="0.25">
      <c r="A49" s="187">
        <v>1</v>
      </c>
      <c r="B49" s="188"/>
      <c r="C49" s="188"/>
      <c r="D49" s="188"/>
      <c r="E49" s="189"/>
      <c r="F49" s="30">
        <v>2</v>
      </c>
      <c r="G49" s="107">
        <v>3</v>
      </c>
      <c r="H49" s="30">
        <v>4</v>
      </c>
      <c r="I49" s="107">
        <v>5</v>
      </c>
      <c r="J49" s="30" t="s">
        <v>19</v>
      </c>
      <c r="K49" s="30" t="s">
        <v>20</v>
      </c>
    </row>
    <row r="50" spans="1:11" s="27" customFormat="1" x14ac:dyDescent="0.25">
      <c r="A50" s="4"/>
      <c r="B50" s="4"/>
      <c r="C50" s="4"/>
      <c r="D50" s="4"/>
      <c r="E50" s="4" t="s">
        <v>9</v>
      </c>
      <c r="F50" s="66">
        <f>SUM(F51,F99)</f>
        <v>1045109.4400000001</v>
      </c>
      <c r="G50" s="83">
        <f>SUM(G51,G99)</f>
        <v>1324127.18</v>
      </c>
      <c r="H50" s="83">
        <f>SUM(H51,H99)</f>
        <v>1324127.18</v>
      </c>
      <c r="I50" s="83">
        <f>SUM(I51,I99)</f>
        <v>1290870.8900000004</v>
      </c>
      <c r="J50" s="96">
        <f t="shared" ref="J50:J52" si="27">SUM(I50/F50*100)</f>
        <v>123.51537940371109</v>
      </c>
      <c r="K50" s="67">
        <f t="shared" ref="K50:K52" si="28">SUM(I50/H50*100)</f>
        <v>97.488436873563785</v>
      </c>
    </row>
    <row r="51" spans="1:11" s="27" customFormat="1" x14ac:dyDescent="0.25">
      <c r="A51" s="4">
        <v>3</v>
      </c>
      <c r="B51" s="4"/>
      <c r="C51" s="4"/>
      <c r="D51" s="4"/>
      <c r="E51" s="4" t="s">
        <v>4</v>
      </c>
      <c r="F51" s="66">
        <f>SUM(F52,F59,F89,F93,F96)</f>
        <v>1044195.52</v>
      </c>
      <c r="G51" s="83">
        <f>SUM(G52,G59,G89,G93,G96)</f>
        <v>1312422.45</v>
      </c>
      <c r="H51" s="83">
        <f>SUM(H52,H59,H89,H93,H96)</f>
        <v>1312422.45</v>
      </c>
      <c r="I51" s="83">
        <f>SUM(I52,I59,I89,I93,I96)</f>
        <v>1285691.7700000003</v>
      </c>
      <c r="J51" s="96">
        <f t="shared" si="27"/>
        <v>123.12749340276812</v>
      </c>
      <c r="K51" s="67">
        <f t="shared" si="28"/>
        <v>97.963256419455519</v>
      </c>
    </row>
    <row r="52" spans="1:11" s="27" customFormat="1" x14ac:dyDescent="0.25">
      <c r="A52" s="4"/>
      <c r="B52" s="4">
        <v>31</v>
      </c>
      <c r="C52" s="4"/>
      <c r="D52" s="4"/>
      <c r="E52" s="4" t="s">
        <v>5</v>
      </c>
      <c r="F52" s="66">
        <f>SUM(F53,F55,F57)</f>
        <v>928696.57</v>
      </c>
      <c r="G52" s="84">
        <v>1193128.71</v>
      </c>
      <c r="H52" s="84">
        <f>G52</f>
        <v>1193128.71</v>
      </c>
      <c r="I52" s="83">
        <f>SUM(I53,I55,I57)</f>
        <v>1170307.6400000001</v>
      </c>
      <c r="J52" s="96">
        <f t="shared" si="27"/>
        <v>126.01614755613883</v>
      </c>
      <c r="K52" s="67">
        <f t="shared" si="28"/>
        <v>98.087291856383217</v>
      </c>
    </row>
    <row r="53" spans="1:11" x14ac:dyDescent="0.25">
      <c r="A53" s="5"/>
      <c r="B53" s="5"/>
      <c r="C53" s="5">
        <v>311</v>
      </c>
      <c r="D53" s="5"/>
      <c r="E53" s="5" t="s">
        <v>26</v>
      </c>
      <c r="F53" s="64">
        <f>SUM(F54)</f>
        <v>765305.1</v>
      </c>
      <c r="G53" s="82"/>
      <c r="H53" s="82"/>
      <c r="I53" s="82">
        <f>SUM(I54)</f>
        <v>967735.01</v>
      </c>
      <c r="J53" s="95">
        <f t="shared" ref="J53:J58" si="29">SUM(I53/F53*100)</f>
        <v>126.4508769117049</v>
      </c>
      <c r="K53" s="65"/>
    </row>
    <row r="54" spans="1:11" x14ac:dyDescent="0.25">
      <c r="A54" s="5"/>
      <c r="B54" s="5"/>
      <c r="C54" s="5"/>
      <c r="D54" s="5">
        <v>3111</v>
      </c>
      <c r="E54" s="5" t="s">
        <v>27</v>
      </c>
      <c r="F54" s="95">
        <v>765305.1</v>
      </c>
      <c r="G54" s="82"/>
      <c r="H54" s="82"/>
      <c r="I54" s="127">
        <v>967735.01</v>
      </c>
      <c r="J54" s="95">
        <f t="shared" si="29"/>
        <v>126.4508769117049</v>
      </c>
      <c r="K54" s="65"/>
    </row>
    <row r="55" spans="1:11" x14ac:dyDescent="0.25">
      <c r="A55" s="5"/>
      <c r="B55" s="5"/>
      <c r="C55" s="5">
        <v>312</v>
      </c>
      <c r="D55" s="5"/>
      <c r="E55" s="73" t="s">
        <v>91</v>
      </c>
      <c r="F55" s="64">
        <f>SUM(F56)</f>
        <v>38583.449999999997</v>
      </c>
      <c r="G55" s="82"/>
      <c r="H55" s="82"/>
      <c r="I55" s="82">
        <f>SUM(I56)</f>
        <v>42937.53</v>
      </c>
      <c r="J55" s="95">
        <f t="shared" si="29"/>
        <v>111.28483844757272</v>
      </c>
      <c r="K55" s="65"/>
    </row>
    <row r="56" spans="1:11" x14ac:dyDescent="0.25">
      <c r="A56" s="5"/>
      <c r="B56" s="5"/>
      <c r="C56" s="5"/>
      <c r="D56" s="5">
        <v>3121</v>
      </c>
      <c r="E56" s="73" t="s">
        <v>91</v>
      </c>
      <c r="F56" s="95">
        <v>38583.449999999997</v>
      </c>
      <c r="G56" s="82"/>
      <c r="H56" s="82"/>
      <c r="I56" s="127">
        <v>42937.53</v>
      </c>
      <c r="J56" s="95">
        <f t="shared" si="29"/>
        <v>111.28483844757272</v>
      </c>
      <c r="K56" s="65"/>
    </row>
    <row r="57" spans="1:11" x14ac:dyDescent="0.25">
      <c r="A57" s="5"/>
      <c r="B57" s="5"/>
      <c r="C57" s="5">
        <v>313</v>
      </c>
      <c r="D57" s="5"/>
      <c r="E57" s="73" t="s">
        <v>92</v>
      </c>
      <c r="F57" s="64">
        <f>SUM(F58:F58)</f>
        <v>124808.02</v>
      </c>
      <c r="G57" s="82"/>
      <c r="H57" s="82"/>
      <c r="I57" s="82">
        <f>SUM(I58:I58)</f>
        <v>159635.1</v>
      </c>
      <c r="J57" s="95">
        <f t="shared" si="29"/>
        <v>127.90452087934734</v>
      </c>
      <c r="K57" s="65"/>
    </row>
    <row r="58" spans="1:11" x14ac:dyDescent="0.25">
      <c r="A58" s="5"/>
      <c r="B58" s="5"/>
      <c r="C58" s="5"/>
      <c r="D58" s="5">
        <v>3132</v>
      </c>
      <c r="E58" s="73" t="s">
        <v>93</v>
      </c>
      <c r="F58" s="95">
        <v>124808.02</v>
      </c>
      <c r="G58" s="82"/>
      <c r="H58" s="82"/>
      <c r="I58" s="127">
        <v>159635.1</v>
      </c>
      <c r="J58" s="95">
        <f t="shared" si="29"/>
        <v>127.90452087934734</v>
      </c>
      <c r="K58" s="65"/>
    </row>
    <row r="59" spans="1:11" s="27" customFormat="1" x14ac:dyDescent="0.25">
      <c r="A59" s="18"/>
      <c r="B59" s="18">
        <v>32</v>
      </c>
      <c r="C59" s="18"/>
      <c r="D59" s="18"/>
      <c r="E59" s="18" t="s">
        <v>14</v>
      </c>
      <c r="F59" s="66">
        <f>SUM(F60,F64,F71,F81,F83)</f>
        <v>113718.40999999999</v>
      </c>
      <c r="G59" s="84">
        <v>117173.46</v>
      </c>
      <c r="H59" s="84">
        <f>G59</f>
        <v>117173.46</v>
      </c>
      <c r="I59" s="83">
        <f>SUM(I60,I64,I71,I81,I83)</f>
        <v>113105.93</v>
      </c>
      <c r="J59" s="96">
        <f>SUM(I59/F59*100)</f>
        <v>99.461406468838248</v>
      </c>
      <c r="K59" s="67">
        <f>SUM(I59/H59*100)</f>
        <v>96.528625168190814</v>
      </c>
    </row>
    <row r="60" spans="1:11" x14ac:dyDescent="0.25">
      <c r="A60" s="5"/>
      <c r="B60" s="5"/>
      <c r="C60" s="5">
        <v>321</v>
      </c>
      <c r="D60" s="5"/>
      <c r="E60" s="5" t="s">
        <v>28</v>
      </c>
      <c r="F60" s="64">
        <f>SUM(F61:F63)</f>
        <v>23753.15</v>
      </c>
      <c r="G60" s="82"/>
      <c r="H60" s="102"/>
      <c r="I60" s="82">
        <f>SUM(I61:I63)</f>
        <v>33774.699999999997</v>
      </c>
      <c r="J60" s="95">
        <f t="shared" ref="J60:J88" si="30">SUM(I60/F60*100)</f>
        <v>142.19040422007185</v>
      </c>
      <c r="K60" s="65"/>
    </row>
    <row r="61" spans="1:11" x14ac:dyDescent="0.25">
      <c r="A61" s="5"/>
      <c r="B61" s="18"/>
      <c r="C61" s="5"/>
      <c r="D61" s="5">
        <v>3211</v>
      </c>
      <c r="E61" s="24" t="s">
        <v>29</v>
      </c>
      <c r="F61" s="95">
        <v>7842.53</v>
      </c>
      <c r="G61" s="82"/>
      <c r="H61" s="102"/>
      <c r="I61" s="127">
        <v>9913.17</v>
      </c>
      <c r="J61" s="95">
        <f t="shared" si="30"/>
        <v>126.40270422937496</v>
      </c>
      <c r="K61" s="65"/>
    </row>
    <row r="62" spans="1:11" ht="15" customHeight="1" x14ac:dyDescent="0.25">
      <c r="A62" s="5"/>
      <c r="B62" s="18"/>
      <c r="C62" s="5"/>
      <c r="D62" s="88" t="s">
        <v>94</v>
      </c>
      <c r="E62" s="73" t="s">
        <v>95</v>
      </c>
      <c r="F62" s="95">
        <v>15758.37</v>
      </c>
      <c r="G62" s="82"/>
      <c r="H62" s="102"/>
      <c r="I62" s="127">
        <v>23356.33</v>
      </c>
      <c r="J62" s="95">
        <f t="shared" si="30"/>
        <v>148.21539283568035</v>
      </c>
      <c r="K62" s="65"/>
    </row>
    <row r="63" spans="1:11" x14ac:dyDescent="0.25">
      <c r="A63" s="5"/>
      <c r="B63" s="18"/>
      <c r="C63" s="5"/>
      <c r="D63" s="88">
        <v>3213</v>
      </c>
      <c r="E63" s="73" t="s">
        <v>96</v>
      </c>
      <c r="F63" s="95">
        <v>152.25</v>
      </c>
      <c r="G63" s="82"/>
      <c r="H63" s="102"/>
      <c r="I63" s="127">
        <v>505.2</v>
      </c>
      <c r="J63" s="95">
        <v>0</v>
      </c>
      <c r="K63" s="65"/>
    </row>
    <row r="64" spans="1:11" x14ac:dyDescent="0.25">
      <c r="A64" s="5"/>
      <c r="B64" s="18"/>
      <c r="C64" s="5">
        <v>322</v>
      </c>
      <c r="D64" s="5"/>
      <c r="E64" s="73" t="s">
        <v>100</v>
      </c>
      <c r="F64" s="64">
        <f>SUM(F65:F70)</f>
        <v>38417.019999999997</v>
      </c>
      <c r="G64" s="82"/>
      <c r="H64" s="102"/>
      <c r="I64" s="82">
        <f>SUM(I65:I70)</f>
        <v>31722.54</v>
      </c>
      <c r="J64" s="95">
        <f t="shared" si="30"/>
        <v>82.574181964139854</v>
      </c>
      <c r="K64" s="65"/>
    </row>
    <row r="65" spans="1:11" x14ac:dyDescent="0.25">
      <c r="A65" s="5"/>
      <c r="B65" s="18"/>
      <c r="C65" s="5"/>
      <c r="D65" s="88" t="s">
        <v>97</v>
      </c>
      <c r="E65" s="73" t="s">
        <v>101</v>
      </c>
      <c r="F65" s="95">
        <v>8344.36</v>
      </c>
      <c r="G65" s="82"/>
      <c r="H65" s="102"/>
      <c r="I65" s="127">
        <v>8917.07</v>
      </c>
      <c r="J65" s="95">
        <f t="shared" si="30"/>
        <v>106.8634382984435</v>
      </c>
      <c r="K65" s="65"/>
    </row>
    <row r="66" spans="1:11" x14ac:dyDescent="0.25">
      <c r="A66" s="5"/>
      <c r="B66" s="18"/>
      <c r="C66" s="5"/>
      <c r="D66" s="88">
        <v>3222</v>
      </c>
      <c r="E66" s="73" t="s">
        <v>102</v>
      </c>
      <c r="F66" s="95">
        <v>2525.6799999999998</v>
      </c>
      <c r="G66" s="82"/>
      <c r="H66" s="102"/>
      <c r="I66" s="127">
        <v>2440.36</v>
      </c>
      <c r="J66" s="95">
        <f t="shared" si="30"/>
        <v>96.621899844794285</v>
      </c>
      <c r="K66" s="65"/>
    </row>
    <row r="67" spans="1:11" x14ac:dyDescent="0.25">
      <c r="A67" s="5"/>
      <c r="B67" s="18"/>
      <c r="C67" s="5"/>
      <c r="D67" s="88" t="s">
        <v>98</v>
      </c>
      <c r="E67" s="73" t="s">
        <v>103</v>
      </c>
      <c r="F67" s="95">
        <v>16626.87</v>
      </c>
      <c r="G67" s="82"/>
      <c r="H67" s="102"/>
      <c r="I67" s="127">
        <v>12350.15</v>
      </c>
      <c r="J67" s="95">
        <f t="shared" si="30"/>
        <v>74.278261633127585</v>
      </c>
      <c r="K67" s="65"/>
    </row>
    <row r="68" spans="1:11" ht="15" customHeight="1" x14ac:dyDescent="0.25">
      <c r="A68" s="5"/>
      <c r="B68" s="18"/>
      <c r="C68" s="5"/>
      <c r="D68" s="88" t="s">
        <v>99</v>
      </c>
      <c r="E68" s="73" t="s">
        <v>104</v>
      </c>
      <c r="F68" s="95">
        <v>9590.07</v>
      </c>
      <c r="G68" s="82"/>
      <c r="H68" s="102"/>
      <c r="I68" s="127">
        <v>2302.91</v>
      </c>
      <c r="J68" s="95">
        <f t="shared" si="30"/>
        <v>24.013484781654356</v>
      </c>
      <c r="K68" s="65"/>
    </row>
    <row r="69" spans="1:11" x14ac:dyDescent="0.25">
      <c r="A69" s="5"/>
      <c r="B69" s="18"/>
      <c r="C69" s="5"/>
      <c r="D69" s="88">
        <v>3225</v>
      </c>
      <c r="E69" s="73" t="s">
        <v>105</v>
      </c>
      <c r="F69" s="95">
        <v>801.12</v>
      </c>
      <c r="G69" s="82"/>
      <c r="H69" s="102"/>
      <c r="I69" s="127">
        <v>5712.05</v>
      </c>
      <c r="J69" s="95">
        <f t="shared" si="30"/>
        <v>713.00803874575593</v>
      </c>
      <c r="K69" s="65"/>
    </row>
    <row r="70" spans="1:11" x14ac:dyDescent="0.25">
      <c r="A70" s="5"/>
      <c r="B70" s="18"/>
      <c r="C70" s="5"/>
      <c r="D70" s="88">
        <v>3227</v>
      </c>
      <c r="E70" s="73" t="s">
        <v>106</v>
      </c>
      <c r="F70" s="95">
        <v>528.91999999999996</v>
      </c>
      <c r="G70" s="82"/>
      <c r="H70" s="102"/>
      <c r="I70" s="127">
        <v>0</v>
      </c>
      <c r="J70" s="95">
        <f t="shared" si="30"/>
        <v>0</v>
      </c>
      <c r="K70" s="65"/>
    </row>
    <row r="71" spans="1:11" x14ac:dyDescent="0.25">
      <c r="A71" s="5"/>
      <c r="B71" s="18"/>
      <c r="C71" s="5">
        <v>323</v>
      </c>
      <c r="D71" s="88"/>
      <c r="E71" s="73" t="s">
        <v>112</v>
      </c>
      <c r="F71" s="64">
        <f>SUM(F72:F80)</f>
        <v>47822.849999999991</v>
      </c>
      <c r="G71" s="82"/>
      <c r="H71" s="102"/>
      <c r="I71" s="82">
        <f>SUM(I72:I80)</f>
        <v>44150</v>
      </c>
      <c r="J71" s="95">
        <f t="shared" si="30"/>
        <v>92.319884741289997</v>
      </c>
      <c r="K71" s="65"/>
    </row>
    <row r="72" spans="1:11" x14ac:dyDescent="0.25">
      <c r="A72" s="5"/>
      <c r="B72" s="18"/>
      <c r="C72" s="5"/>
      <c r="D72" s="88" t="s">
        <v>107</v>
      </c>
      <c r="E72" s="73" t="s">
        <v>113</v>
      </c>
      <c r="F72" s="95">
        <v>12445.81</v>
      </c>
      <c r="G72" s="82"/>
      <c r="H72" s="102"/>
      <c r="I72" s="127">
        <v>12368.79</v>
      </c>
      <c r="J72" s="95">
        <f t="shared" si="30"/>
        <v>99.381157192661647</v>
      </c>
      <c r="K72" s="65"/>
    </row>
    <row r="73" spans="1:11" x14ac:dyDescent="0.25">
      <c r="A73" s="5"/>
      <c r="B73" s="18"/>
      <c r="C73" s="5"/>
      <c r="D73" s="88" t="s">
        <v>108</v>
      </c>
      <c r="E73" s="73" t="s">
        <v>114</v>
      </c>
      <c r="F73" s="95">
        <v>7942.16</v>
      </c>
      <c r="G73" s="82"/>
      <c r="H73" s="102"/>
      <c r="I73" s="127">
        <v>2693.12</v>
      </c>
      <c r="J73" s="95">
        <f t="shared" si="30"/>
        <v>33.90916325029967</v>
      </c>
      <c r="K73" s="65"/>
    </row>
    <row r="74" spans="1:11" x14ac:dyDescent="0.25">
      <c r="A74" s="5"/>
      <c r="B74" s="18"/>
      <c r="C74" s="5"/>
      <c r="D74" s="88">
        <v>3233</v>
      </c>
      <c r="E74" s="73" t="s">
        <v>115</v>
      </c>
      <c r="F74" s="95">
        <v>40</v>
      </c>
      <c r="G74" s="82"/>
      <c r="H74" s="102"/>
      <c r="I74" s="127">
        <v>155</v>
      </c>
      <c r="J74" s="95">
        <v>0</v>
      </c>
      <c r="K74" s="65"/>
    </row>
    <row r="75" spans="1:11" x14ac:dyDescent="0.25">
      <c r="A75" s="5"/>
      <c r="B75" s="18"/>
      <c r="C75" s="5"/>
      <c r="D75" s="88" t="s">
        <v>109</v>
      </c>
      <c r="E75" s="73" t="s">
        <v>116</v>
      </c>
      <c r="F75" s="95">
        <v>5125.53</v>
      </c>
      <c r="G75" s="82"/>
      <c r="H75" s="102"/>
      <c r="I75" s="127">
        <v>5801.51</v>
      </c>
      <c r="J75" s="95">
        <f t="shared" si="30"/>
        <v>113.18848977569149</v>
      </c>
      <c r="K75" s="65"/>
    </row>
    <row r="76" spans="1:11" x14ac:dyDescent="0.25">
      <c r="A76" s="5"/>
      <c r="B76" s="18"/>
      <c r="C76" s="5"/>
      <c r="D76" s="88">
        <v>3235</v>
      </c>
      <c r="E76" s="73" t="s">
        <v>117</v>
      </c>
      <c r="F76" s="95">
        <v>13838.63</v>
      </c>
      <c r="G76" s="82"/>
      <c r="H76" s="102"/>
      <c r="I76" s="127">
        <v>16216.33</v>
      </c>
      <c r="J76" s="95">
        <f t="shared" si="30"/>
        <v>117.18161407595984</v>
      </c>
      <c r="K76" s="65"/>
    </row>
    <row r="77" spans="1:11" x14ac:dyDescent="0.25">
      <c r="A77" s="5"/>
      <c r="B77" s="18"/>
      <c r="C77" s="5"/>
      <c r="D77" s="88">
        <v>3236</v>
      </c>
      <c r="E77" s="73" t="s">
        <v>118</v>
      </c>
      <c r="F77" s="95">
        <v>2203.2399999999998</v>
      </c>
      <c r="G77" s="82"/>
      <c r="H77" s="102"/>
      <c r="I77" s="127">
        <v>2424.6999999999998</v>
      </c>
      <c r="J77" s="95">
        <f t="shared" si="30"/>
        <v>110.05156042918611</v>
      </c>
      <c r="K77" s="65"/>
    </row>
    <row r="78" spans="1:11" x14ac:dyDescent="0.25">
      <c r="A78" s="5"/>
      <c r="B78" s="18"/>
      <c r="C78" s="5"/>
      <c r="D78" s="88">
        <v>3237</v>
      </c>
      <c r="E78" s="73" t="s">
        <v>119</v>
      </c>
      <c r="F78" s="95">
        <v>1476.32</v>
      </c>
      <c r="G78" s="82"/>
      <c r="H78" s="102"/>
      <c r="I78" s="127">
        <v>86.86</v>
      </c>
      <c r="J78" s="95">
        <f t="shared" si="30"/>
        <v>5.8835482822152381</v>
      </c>
      <c r="K78" s="65"/>
    </row>
    <row r="79" spans="1:11" x14ac:dyDescent="0.25">
      <c r="A79" s="5"/>
      <c r="B79" s="18"/>
      <c r="C79" s="5"/>
      <c r="D79" s="88" t="s">
        <v>110</v>
      </c>
      <c r="E79" s="73" t="s">
        <v>120</v>
      </c>
      <c r="F79" s="95">
        <v>839.59</v>
      </c>
      <c r="G79" s="82"/>
      <c r="H79" s="102"/>
      <c r="I79" s="127">
        <v>892.41</v>
      </c>
      <c r="J79" s="95">
        <f t="shared" si="30"/>
        <v>106.2911659262259</v>
      </c>
      <c r="K79" s="65"/>
    </row>
    <row r="80" spans="1:11" x14ac:dyDescent="0.25">
      <c r="A80" s="5"/>
      <c r="B80" s="18"/>
      <c r="C80" s="5"/>
      <c r="D80" s="88" t="s">
        <v>111</v>
      </c>
      <c r="E80" s="73" t="s">
        <v>121</v>
      </c>
      <c r="F80" s="95">
        <v>3911.57</v>
      </c>
      <c r="G80" s="82"/>
      <c r="H80" s="102"/>
      <c r="I80" s="127">
        <v>3511.28</v>
      </c>
      <c r="J80" s="95">
        <f t="shared" si="30"/>
        <v>89.766513190355795</v>
      </c>
      <c r="K80" s="65"/>
    </row>
    <row r="81" spans="1:11" x14ac:dyDescent="0.25">
      <c r="A81" s="5"/>
      <c r="B81" s="18"/>
      <c r="C81" s="5">
        <v>324</v>
      </c>
      <c r="D81" s="88"/>
      <c r="E81" s="73" t="s">
        <v>122</v>
      </c>
      <c r="F81" s="64">
        <f>SUM(F82)</f>
        <v>0</v>
      </c>
      <c r="G81" s="82"/>
      <c r="H81" s="102"/>
      <c r="I81" s="82">
        <f>SUM(I82)</f>
        <v>15</v>
      </c>
      <c r="J81" s="95"/>
      <c r="K81" s="65"/>
    </row>
    <row r="82" spans="1:11" x14ac:dyDescent="0.25">
      <c r="A82" s="5"/>
      <c r="B82" s="18"/>
      <c r="C82" s="5"/>
      <c r="D82" s="88">
        <v>3241</v>
      </c>
      <c r="E82" s="73" t="s">
        <v>122</v>
      </c>
      <c r="F82" s="95">
        <v>0</v>
      </c>
      <c r="G82" s="82"/>
      <c r="H82" s="102"/>
      <c r="I82" s="127">
        <v>15</v>
      </c>
      <c r="J82" s="95"/>
      <c r="K82" s="65"/>
    </row>
    <row r="83" spans="1:11" x14ac:dyDescent="0.25">
      <c r="A83" s="5"/>
      <c r="B83" s="18"/>
      <c r="C83" s="5">
        <v>329</v>
      </c>
      <c r="D83" s="88"/>
      <c r="E83" s="73" t="s">
        <v>123</v>
      </c>
      <c r="F83" s="64">
        <f>SUM(F84:F88)</f>
        <v>3725.3900000000003</v>
      </c>
      <c r="G83" s="82"/>
      <c r="H83" s="102"/>
      <c r="I83" s="82">
        <f>SUM(I84:I88)</f>
        <v>3443.6899999999996</v>
      </c>
      <c r="J83" s="95">
        <f t="shared" si="30"/>
        <v>92.438375579469508</v>
      </c>
      <c r="K83" s="65"/>
    </row>
    <row r="84" spans="1:11" x14ac:dyDescent="0.25">
      <c r="A84" s="5"/>
      <c r="B84" s="18"/>
      <c r="C84" s="5"/>
      <c r="D84" s="88">
        <v>3292</v>
      </c>
      <c r="E84" s="73" t="s">
        <v>124</v>
      </c>
      <c r="F84" s="95">
        <v>1150.75</v>
      </c>
      <c r="G84" s="82"/>
      <c r="H84" s="102"/>
      <c r="I84" s="127">
        <v>1229.1199999999999</v>
      </c>
      <c r="J84" s="95">
        <f t="shared" si="30"/>
        <v>106.8103410819031</v>
      </c>
      <c r="K84" s="65"/>
    </row>
    <row r="85" spans="1:11" x14ac:dyDescent="0.25">
      <c r="A85" s="5"/>
      <c r="B85" s="18"/>
      <c r="C85" s="5"/>
      <c r="D85" s="88" t="s">
        <v>125</v>
      </c>
      <c r="E85" s="73" t="s">
        <v>126</v>
      </c>
      <c r="F85" s="95">
        <v>968.71</v>
      </c>
      <c r="G85" s="82"/>
      <c r="H85" s="102"/>
      <c r="I85" s="127">
        <v>694.77</v>
      </c>
      <c r="J85" s="95">
        <f t="shared" si="30"/>
        <v>71.721154938010329</v>
      </c>
      <c r="K85" s="65"/>
    </row>
    <row r="86" spans="1:11" x14ac:dyDescent="0.25">
      <c r="A86" s="5"/>
      <c r="B86" s="18"/>
      <c r="C86" s="5"/>
      <c r="D86" s="88">
        <v>3294</v>
      </c>
      <c r="E86" s="73" t="s">
        <v>127</v>
      </c>
      <c r="F86" s="95">
        <v>108.27</v>
      </c>
      <c r="G86" s="82"/>
      <c r="H86" s="102"/>
      <c r="I86" s="127">
        <v>290</v>
      </c>
      <c r="J86" s="95">
        <f t="shared" si="30"/>
        <v>267.84889627782394</v>
      </c>
      <c r="K86" s="65"/>
    </row>
    <row r="87" spans="1:11" x14ac:dyDescent="0.25">
      <c r="A87" s="5"/>
      <c r="B87" s="18"/>
      <c r="C87" s="5"/>
      <c r="D87" s="88">
        <v>3295</v>
      </c>
      <c r="E87" s="73" t="s">
        <v>128</v>
      </c>
      <c r="F87" s="95">
        <v>402.78</v>
      </c>
      <c r="G87" s="82"/>
      <c r="H87" s="102"/>
      <c r="I87" s="127">
        <v>0</v>
      </c>
      <c r="J87" s="95">
        <f t="shared" si="30"/>
        <v>0</v>
      </c>
      <c r="K87" s="65"/>
    </row>
    <row r="88" spans="1:11" x14ac:dyDescent="0.25">
      <c r="A88" s="5"/>
      <c r="B88" s="18"/>
      <c r="C88" s="5"/>
      <c r="D88" s="88" t="s">
        <v>129</v>
      </c>
      <c r="E88" s="73" t="s">
        <v>123</v>
      </c>
      <c r="F88" s="95">
        <v>1094.8800000000001</v>
      </c>
      <c r="G88" s="82"/>
      <c r="H88" s="102"/>
      <c r="I88" s="127">
        <v>1229.8</v>
      </c>
      <c r="J88" s="95">
        <f t="shared" si="30"/>
        <v>112.32281163232498</v>
      </c>
      <c r="K88" s="65"/>
    </row>
    <row r="89" spans="1:11" s="27" customFormat="1" x14ac:dyDescent="0.25">
      <c r="A89" s="18"/>
      <c r="B89" s="18">
        <v>34</v>
      </c>
      <c r="C89" s="18"/>
      <c r="D89" s="89"/>
      <c r="E89" s="74" t="s">
        <v>133</v>
      </c>
      <c r="F89" s="66">
        <f>SUM(F90)</f>
        <v>1011.28</v>
      </c>
      <c r="G89" s="84">
        <v>1420</v>
      </c>
      <c r="H89" s="84">
        <f>G89</f>
        <v>1420</v>
      </c>
      <c r="I89" s="83">
        <f>SUM(I90)</f>
        <v>1570.86</v>
      </c>
      <c r="J89" s="96">
        <f>SUM(I89/F89*100)</f>
        <v>155.33383434854838</v>
      </c>
      <c r="K89" s="67">
        <f>SUM(I89/H89*100)</f>
        <v>110.62394366197181</v>
      </c>
    </row>
    <row r="90" spans="1:11" x14ac:dyDescent="0.25">
      <c r="A90" s="5"/>
      <c r="B90" s="18"/>
      <c r="C90" s="5">
        <v>343</v>
      </c>
      <c r="D90" s="88"/>
      <c r="E90" s="73" t="s">
        <v>134</v>
      </c>
      <c r="F90" s="64">
        <f>SUM(F91:F92)</f>
        <v>1011.28</v>
      </c>
      <c r="G90" s="82"/>
      <c r="H90" s="102"/>
      <c r="I90" s="82">
        <f>SUM(I91:I92)</f>
        <v>1570.86</v>
      </c>
      <c r="J90" s="95">
        <f t="shared" ref="J90:J91" si="31">SUM(I90/F90*100)</f>
        <v>155.33383434854838</v>
      </c>
      <c r="K90" s="65"/>
    </row>
    <row r="91" spans="1:11" x14ac:dyDescent="0.25">
      <c r="A91" s="5"/>
      <c r="B91" s="18"/>
      <c r="C91" s="5"/>
      <c r="D91" s="88" t="s">
        <v>130</v>
      </c>
      <c r="E91" s="73" t="s">
        <v>131</v>
      </c>
      <c r="F91" s="95">
        <v>1011.28</v>
      </c>
      <c r="G91" s="82"/>
      <c r="H91" s="102"/>
      <c r="I91" s="127">
        <v>1451.03</v>
      </c>
      <c r="J91" s="95">
        <f t="shared" si="31"/>
        <v>143.48449489755558</v>
      </c>
      <c r="K91" s="65"/>
    </row>
    <row r="92" spans="1:11" x14ac:dyDescent="0.25">
      <c r="A92" s="5"/>
      <c r="B92" s="5"/>
      <c r="C92" s="5"/>
      <c r="D92" s="88">
        <v>3433</v>
      </c>
      <c r="E92" s="73" t="s">
        <v>132</v>
      </c>
      <c r="F92" s="95">
        <v>0</v>
      </c>
      <c r="G92" s="82"/>
      <c r="H92" s="102"/>
      <c r="I92" s="127">
        <v>119.83</v>
      </c>
      <c r="J92" s="95">
        <v>0</v>
      </c>
      <c r="K92" s="65"/>
    </row>
    <row r="93" spans="1:11" s="27" customFormat="1" ht="25.5" x14ac:dyDescent="0.25">
      <c r="A93" s="18"/>
      <c r="B93" s="18">
        <v>37</v>
      </c>
      <c r="C93" s="18"/>
      <c r="D93" s="89"/>
      <c r="E93" s="105" t="s">
        <v>257</v>
      </c>
      <c r="F93" s="66">
        <f>SUM(F94)</f>
        <v>0</v>
      </c>
      <c r="G93" s="83">
        <v>0</v>
      </c>
      <c r="H93" s="83">
        <f>G93</f>
        <v>0</v>
      </c>
      <c r="I93" s="83">
        <f>SUM(I94)</f>
        <v>0</v>
      </c>
      <c r="J93" s="96">
        <v>0</v>
      </c>
      <c r="K93" s="67"/>
    </row>
    <row r="94" spans="1:11" ht="25.5" x14ac:dyDescent="0.25">
      <c r="A94" s="5"/>
      <c r="B94" s="5"/>
      <c r="C94" s="5">
        <v>372</v>
      </c>
      <c r="D94" s="88"/>
      <c r="E94" s="73" t="s">
        <v>267</v>
      </c>
      <c r="F94" s="64">
        <f>SUM(F95)</f>
        <v>0</v>
      </c>
      <c r="G94" s="82"/>
      <c r="H94" s="82"/>
      <c r="I94" s="82">
        <f>SUM(I95)</f>
        <v>0</v>
      </c>
      <c r="J94" s="95">
        <v>0</v>
      </c>
      <c r="K94" s="65"/>
    </row>
    <row r="95" spans="1:11" x14ac:dyDescent="0.25">
      <c r="A95" s="5"/>
      <c r="B95" s="5"/>
      <c r="C95" s="5"/>
      <c r="D95" s="88">
        <v>3722</v>
      </c>
      <c r="E95" s="73" t="s">
        <v>268</v>
      </c>
      <c r="F95" s="95">
        <v>0</v>
      </c>
      <c r="G95" s="82"/>
      <c r="H95" s="82"/>
      <c r="I95" s="127">
        <v>0</v>
      </c>
      <c r="J95" s="95">
        <v>0</v>
      </c>
      <c r="K95" s="65"/>
    </row>
    <row r="96" spans="1:11" s="27" customFormat="1" x14ac:dyDescent="0.25">
      <c r="A96" s="18"/>
      <c r="B96" s="18">
        <v>38</v>
      </c>
      <c r="C96" s="18"/>
      <c r="D96" s="89"/>
      <c r="E96" s="74" t="s">
        <v>135</v>
      </c>
      <c r="F96" s="66">
        <f>SUM(F97)</f>
        <v>769.26</v>
      </c>
      <c r="G96" s="84">
        <v>700.28</v>
      </c>
      <c r="H96" s="84">
        <f>G96</f>
        <v>700.28</v>
      </c>
      <c r="I96" s="83">
        <f>SUM(I97)</f>
        <v>707.34</v>
      </c>
      <c r="J96" s="96">
        <f>SUM(I96/F96*100)</f>
        <v>91.950705873176815</v>
      </c>
      <c r="K96" s="67">
        <f>SUM(I96/H96*100)</f>
        <v>101.00816816130691</v>
      </c>
    </row>
    <row r="97" spans="1:11" x14ac:dyDescent="0.25">
      <c r="A97" s="5"/>
      <c r="B97" s="5"/>
      <c r="C97" s="5">
        <v>381</v>
      </c>
      <c r="D97" s="88"/>
      <c r="E97" s="73" t="s">
        <v>136</v>
      </c>
      <c r="F97" s="64">
        <f>SUM(F98)</f>
        <v>769.26</v>
      </c>
      <c r="G97" s="82"/>
      <c r="H97" s="82"/>
      <c r="I97" s="82">
        <f>SUM(I98)</f>
        <v>707.34</v>
      </c>
      <c r="J97" s="95">
        <f t="shared" ref="J97:J98" si="32">SUM(I97/F97*100)</f>
        <v>91.950705873176815</v>
      </c>
      <c r="K97" s="65"/>
    </row>
    <row r="98" spans="1:11" x14ac:dyDescent="0.25">
      <c r="A98" s="5"/>
      <c r="B98" s="5"/>
      <c r="C98" s="5"/>
      <c r="D98" s="88">
        <v>3812</v>
      </c>
      <c r="E98" s="73" t="s">
        <v>137</v>
      </c>
      <c r="F98" s="95">
        <v>769.26</v>
      </c>
      <c r="G98" s="82"/>
      <c r="H98" s="82"/>
      <c r="I98" s="127">
        <v>707.34</v>
      </c>
      <c r="J98" s="95">
        <f t="shared" si="32"/>
        <v>91.950705873176815</v>
      </c>
      <c r="K98" s="65"/>
    </row>
    <row r="99" spans="1:11" s="27" customFormat="1" x14ac:dyDescent="0.25">
      <c r="A99" s="6">
        <v>4</v>
      </c>
      <c r="B99" s="7"/>
      <c r="C99" s="7"/>
      <c r="D99" s="7"/>
      <c r="E99" s="16" t="s">
        <v>6</v>
      </c>
      <c r="F99" s="66">
        <f>SUM(F100,F103,F110)</f>
        <v>913.92</v>
      </c>
      <c r="G99" s="83">
        <f t="shared" ref="G99:I99" si="33">SUM(G100,G103,G110)</f>
        <v>11704.73</v>
      </c>
      <c r="H99" s="83">
        <f>G99</f>
        <v>11704.73</v>
      </c>
      <c r="I99" s="83">
        <f t="shared" si="33"/>
        <v>5179.12</v>
      </c>
      <c r="J99" s="96">
        <f>SUM(I99/F99*100)</f>
        <v>566.69292717086842</v>
      </c>
      <c r="K99" s="67">
        <f>SUM(I99/H99*100)</f>
        <v>44.24809457373216</v>
      </c>
    </row>
    <row r="100" spans="1:11" s="27" customFormat="1" ht="25.5" x14ac:dyDescent="0.25">
      <c r="A100" s="4"/>
      <c r="B100" s="4">
        <v>41</v>
      </c>
      <c r="C100" s="4"/>
      <c r="D100" s="4"/>
      <c r="E100" s="16" t="s">
        <v>7</v>
      </c>
      <c r="F100" s="66">
        <f>SUM(F101)</f>
        <v>0</v>
      </c>
      <c r="G100" s="83">
        <v>0</v>
      </c>
      <c r="H100" s="83">
        <v>0</v>
      </c>
      <c r="I100" s="83">
        <f>SUM(I101)</f>
        <v>0</v>
      </c>
      <c r="J100" s="96">
        <v>0</v>
      </c>
      <c r="K100" s="67">
        <v>0</v>
      </c>
    </row>
    <row r="101" spans="1:11" x14ac:dyDescent="0.25">
      <c r="A101" s="8"/>
      <c r="B101" s="8"/>
      <c r="C101" s="5">
        <v>412</v>
      </c>
      <c r="D101" s="5"/>
      <c r="E101" s="5" t="s">
        <v>180</v>
      </c>
      <c r="F101" s="64">
        <f>SUM(F102)</f>
        <v>0</v>
      </c>
      <c r="G101" s="82"/>
      <c r="H101" s="82"/>
      <c r="I101" s="82">
        <f>SUM(I102)</f>
        <v>0</v>
      </c>
      <c r="J101" s="95"/>
      <c r="K101" s="65"/>
    </row>
    <row r="102" spans="1:11" x14ac:dyDescent="0.25">
      <c r="A102" s="8"/>
      <c r="B102" s="8"/>
      <c r="C102" s="5"/>
      <c r="D102" s="5">
        <v>4126</v>
      </c>
      <c r="E102" s="5" t="s">
        <v>181</v>
      </c>
      <c r="F102" s="95">
        <v>0</v>
      </c>
      <c r="G102" s="82"/>
      <c r="H102" s="82"/>
      <c r="I102" s="127">
        <v>0</v>
      </c>
      <c r="J102" s="95"/>
      <c r="K102" s="65"/>
    </row>
    <row r="103" spans="1:11" s="27" customFormat="1" ht="25.5" x14ac:dyDescent="0.25">
      <c r="A103" s="4"/>
      <c r="B103" s="4">
        <v>42</v>
      </c>
      <c r="C103" s="18"/>
      <c r="D103" s="18"/>
      <c r="E103" s="74" t="s">
        <v>138</v>
      </c>
      <c r="F103" s="66">
        <f>SUM(F104,F108)</f>
        <v>913.92</v>
      </c>
      <c r="G103" s="83">
        <v>11704.73</v>
      </c>
      <c r="H103" s="83">
        <f>G103</f>
        <v>11704.73</v>
      </c>
      <c r="I103" s="83">
        <f>SUM(I104,I108)</f>
        <v>5179.12</v>
      </c>
      <c r="J103" s="96">
        <f>SUM(I103/F103*100)</f>
        <v>566.69292717086842</v>
      </c>
      <c r="K103" s="67">
        <f>SUM(I103/H103*100)</f>
        <v>44.24809457373216</v>
      </c>
    </row>
    <row r="104" spans="1:11" x14ac:dyDescent="0.25">
      <c r="A104" s="8"/>
      <c r="B104" s="8"/>
      <c r="C104" s="5">
        <v>422</v>
      </c>
      <c r="D104" s="5"/>
      <c r="E104" s="73" t="s">
        <v>139</v>
      </c>
      <c r="F104" s="64">
        <f>SUM(F105:F107)</f>
        <v>0</v>
      </c>
      <c r="G104" s="82"/>
      <c r="H104" s="82"/>
      <c r="I104" s="82">
        <f>SUM(I105:I107)</f>
        <v>3677.5699999999997</v>
      </c>
      <c r="J104" s="95"/>
      <c r="K104" s="65"/>
    </row>
    <row r="105" spans="1:11" x14ac:dyDescent="0.25">
      <c r="A105" s="8"/>
      <c r="B105" s="8"/>
      <c r="C105" s="5"/>
      <c r="D105" s="5">
        <v>4221</v>
      </c>
      <c r="E105" s="73" t="s">
        <v>140</v>
      </c>
      <c r="F105" s="95">
        <v>0</v>
      </c>
      <c r="G105" s="82"/>
      <c r="H105" s="82"/>
      <c r="I105" s="127">
        <v>1335.99</v>
      </c>
      <c r="J105" s="95"/>
      <c r="K105" s="65"/>
    </row>
    <row r="106" spans="1:11" x14ac:dyDescent="0.25">
      <c r="A106" s="8"/>
      <c r="B106" s="8"/>
      <c r="C106" s="5"/>
      <c r="D106" s="5">
        <v>4223</v>
      </c>
      <c r="E106" s="73" t="s">
        <v>182</v>
      </c>
      <c r="F106" s="95">
        <v>0</v>
      </c>
      <c r="G106" s="82"/>
      <c r="H106" s="82"/>
      <c r="I106" s="127">
        <v>2341.58</v>
      </c>
      <c r="J106" s="95"/>
      <c r="K106" s="65"/>
    </row>
    <row r="107" spans="1:11" x14ac:dyDescent="0.25">
      <c r="A107" s="8"/>
      <c r="B107" s="8"/>
      <c r="C107" s="5"/>
      <c r="D107" s="5">
        <v>4227</v>
      </c>
      <c r="E107" s="73" t="s">
        <v>141</v>
      </c>
      <c r="F107" s="95">
        <v>0</v>
      </c>
      <c r="G107" s="82"/>
      <c r="H107" s="82"/>
      <c r="I107" s="127">
        <v>0</v>
      </c>
      <c r="J107" s="95"/>
      <c r="K107" s="65"/>
    </row>
    <row r="108" spans="1:11" x14ac:dyDescent="0.25">
      <c r="A108" s="8"/>
      <c r="B108" s="8"/>
      <c r="C108" s="5">
        <v>424</v>
      </c>
      <c r="D108" s="5"/>
      <c r="E108" s="73" t="s">
        <v>142</v>
      </c>
      <c r="F108" s="64">
        <f>SUM(F109)</f>
        <v>913.92</v>
      </c>
      <c r="G108" s="82"/>
      <c r="H108" s="82"/>
      <c r="I108" s="82">
        <f>SUM(I109)</f>
        <v>1501.55</v>
      </c>
      <c r="J108" s="95">
        <f t="shared" ref="J108:J109" si="34">SUM(I108/F108*100)</f>
        <v>164.29775035014003</v>
      </c>
      <c r="K108" s="65"/>
    </row>
    <row r="109" spans="1:11" x14ac:dyDescent="0.25">
      <c r="A109" s="8"/>
      <c r="B109" s="8"/>
      <c r="C109" s="5"/>
      <c r="D109" s="88">
        <v>4241</v>
      </c>
      <c r="E109" s="73" t="s">
        <v>143</v>
      </c>
      <c r="F109" s="95">
        <v>913.92</v>
      </c>
      <c r="G109" s="82"/>
      <c r="H109" s="82"/>
      <c r="I109" s="127">
        <v>1501.55</v>
      </c>
      <c r="J109" s="95">
        <f t="shared" si="34"/>
        <v>164.29775035014003</v>
      </c>
      <c r="K109" s="65"/>
    </row>
    <row r="110" spans="1:11" s="27" customFormat="1" ht="25.5" x14ac:dyDescent="0.25">
      <c r="A110" s="4"/>
      <c r="B110" s="4">
        <v>45</v>
      </c>
      <c r="C110" s="18"/>
      <c r="D110" s="18"/>
      <c r="E110" s="77" t="s">
        <v>258</v>
      </c>
      <c r="F110" s="66">
        <f>SUM(F111)</f>
        <v>0</v>
      </c>
      <c r="G110" s="83">
        <v>0</v>
      </c>
      <c r="H110" s="83">
        <f>G110</f>
        <v>0</v>
      </c>
      <c r="I110" s="83">
        <f>SUM(I111)</f>
        <v>0</v>
      </c>
      <c r="J110" s="96">
        <v>0</v>
      </c>
      <c r="K110" s="67"/>
    </row>
    <row r="111" spans="1:11" x14ac:dyDescent="0.25">
      <c r="A111" s="8"/>
      <c r="B111" s="8"/>
      <c r="C111" s="5">
        <v>451</v>
      </c>
      <c r="D111" s="5"/>
      <c r="E111" s="73" t="s">
        <v>269</v>
      </c>
      <c r="F111" s="64">
        <f>SUM(F112)</f>
        <v>0</v>
      </c>
      <c r="G111" s="82"/>
      <c r="H111" s="103"/>
      <c r="I111" s="82">
        <f>SUM(I112)</f>
        <v>0</v>
      </c>
      <c r="J111" s="95">
        <v>0</v>
      </c>
      <c r="K111" s="65"/>
    </row>
    <row r="112" spans="1:11" x14ac:dyDescent="0.25">
      <c r="A112" s="8"/>
      <c r="B112" s="8"/>
      <c r="C112" s="5"/>
      <c r="D112" s="88">
        <v>4511</v>
      </c>
      <c r="E112" s="73" t="s">
        <v>269</v>
      </c>
      <c r="F112" s="95">
        <v>0</v>
      </c>
      <c r="G112" s="82"/>
      <c r="H112" s="103"/>
      <c r="I112" s="127">
        <v>0</v>
      </c>
      <c r="J112" s="95">
        <v>0</v>
      </c>
      <c r="K112" s="65"/>
    </row>
    <row r="114" spans="1:10" ht="15" customHeight="1" x14ac:dyDescent="0.25">
      <c r="A114" s="98" t="str">
        <f>SAŽETAK!A34</f>
        <v>KLASA: 400-02/25-01/01</v>
      </c>
      <c r="I114" s="159" t="s">
        <v>250</v>
      </c>
      <c r="J114" s="159"/>
    </row>
    <row r="115" spans="1:10" x14ac:dyDescent="0.25">
      <c r="A115" s="97" t="str">
        <f>SAŽETAK!A35</f>
        <v>UR.BROJ: 2168-14-01-25-1.</v>
      </c>
      <c r="I115" s="113" t="str">
        <f>SAŽETAK!I35</f>
        <v>Veronika Furčić, prof.</v>
      </c>
    </row>
    <row r="116" spans="1:10" ht="15" customHeight="1" x14ac:dyDescent="0.25">
      <c r="A116" s="136" t="str">
        <f>SAŽETAK!A36</f>
        <v>Pula, 31. ožujka 2025.</v>
      </c>
    </row>
  </sheetData>
  <mergeCells count="8">
    <mergeCell ref="A2:K2"/>
    <mergeCell ref="A4:K4"/>
    <mergeCell ref="A6:K6"/>
    <mergeCell ref="I114:J114"/>
    <mergeCell ref="A8:E8"/>
    <mergeCell ref="A9:E9"/>
    <mergeCell ref="A48:E48"/>
    <mergeCell ref="A49:E49"/>
  </mergeCells>
  <pageMargins left="0.7" right="0.7" top="0.75" bottom="0.75" header="0.3" footer="0.3"/>
  <pageSetup paperSize="9" scale="64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>
      <selection activeCell="G49" sqref="G49"/>
    </sheetView>
  </sheetViews>
  <sheetFormatPr defaultRowHeight="15" x14ac:dyDescent="0.25"/>
  <cols>
    <col min="1" max="1" width="37.7109375" customWidth="1"/>
    <col min="2" max="2" width="25.28515625" customWidth="1"/>
    <col min="3" max="3" width="25.28515625" style="108" customWidth="1"/>
    <col min="4" max="4" width="25.28515625" customWidth="1"/>
    <col min="5" max="5" width="25.28515625" style="108" customWidth="1"/>
    <col min="6" max="7" width="15.7109375" customWidth="1"/>
  </cols>
  <sheetData>
    <row r="1" spans="1:7" ht="18" x14ac:dyDescent="0.25">
      <c r="A1" s="14"/>
      <c r="B1" s="14"/>
      <c r="C1" s="106"/>
      <c r="D1" s="14"/>
      <c r="E1" s="124"/>
      <c r="F1" s="3"/>
      <c r="G1" s="3"/>
    </row>
    <row r="2" spans="1:7" ht="15.75" customHeight="1" x14ac:dyDescent="0.25">
      <c r="A2" s="186" t="s">
        <v>36</v>
      </c>
      <c r="B2" s="186"/>
      <c r="C2" s="186"/>
      <c r="D2" s="186"/>
      <c r="E2" s="186"/>
      <c r="F2" s="186"/>
      <c r="G2" s="186"/>
    </row>
    <row r="3" spans="1:7" ht="18" x14ac:dyDescent="0.25">
      <c r="A3" s="14"/>
      <c r="B3" s="14"/>
      <c r="C3" s="106"/>
      <c r="D3" s="14"/>
      <c r="E3" s="124"/>
      <c r="F3" s="3"/>
      <c r="G3" s="3"/>
    </row>
    <row r="4" spans="1:7" ht="25.5" x14ac:dyDescent="0.25">
      <c r="A4" s="30" t="s">
        <v>8</v>
      </c>
      <c r="B4" s="30" t="s">
        <v>69</v>
      </c>
      <c r="C4" s="107" t="s">
        <v>251</v>
      </c>
      <c r="D4" s="30" t="s">
        <v>252</v>
      </c>
      <c r="E4" s="107" t="s">
        <v>254</v>
      </c>
      <c r="F4" s="30" t="s">
        <v>17</v>
      </c>
      <c r="G4" s="30" t="s">
        <v>47</v>
      </c>
    </row>
    <row r="5" spans="1:7" x14ac:dyDescent="0.25">
      <c r="A5" s="30">
        <v>1</v>
      </c>
      <c r="B5" s="30">
        <v>2</v>
      </c>
      <c r="C5" s="107">
        <v>3</v>
      </c>
      <c r="D5" s="30">
        <v>4</v>
      </c>
      <c r="E5" s="107">
        <v>5</v>
      </c>
      <c r="F5" s="30" t="s">
        <v>19</v>
      </c>
      <c r="G5" s="30" t="s">
        <v>20</v>
      </c>
    </row>
    <row r="6" spans="1:7" x14ac:dyDescent="0.25">
      <c r="A6" s="4" t="s">
        <v>35</v>
      </c>
      <c r="B6" s="114">
        <f t="shared" ref="B6" si="0">SUM(B7,B9,B11,B16,B25)</f>
        <v>1042814.59</v>
      </c>
      <c r="C6" s="115">
        <f t="shared" ref="C6:E6" si="1">SUM(C7,C9,C11,C16,C25)</f>
        <v>1324127.18</v>
      </c>
      <c r="D6" s="115">
        <f t="shared" ref="D6" si="2">SUM(D7,D9,D11,D16,D25)</f>
        <v>1324127.18</v>
      </c>
      <c r="E6" s="115">
        <f t="shared" si="1"/>
        <v>1303877.3</v>
      </c>
      <c r="F6" s="116">
        <f t="shared" ref="F6:F7" si="3">SUM(E6/B6*100)</f>
        <v>125.03443205565432</v>
      </c>
      <c r="G6" s="116">
        <f t="shared" ref="G6:G7" si="4">SUM(E6/D6*100)</f>
        <v>98.470699770697252</v>
      </c>
    </row>
    <row r="7" spans="1:7" x14ac:dyDescent="0.25">
      <c r="A7" s="4" t="s">
        <v>33</v>
      </c>
      <c r="B7" s="117">
        <f t="shared" ref="B7:E7" si="5">SUM(B8)</f>
        <v>63724.57</v>
      </c>
      <c r="C7" s="118">
        <f t="shared" si="5"/>
        <v>67149.740000000005</v>
      </c>
      <c r="D7" s="118">
        <f t="shared" si="5"/>
        <v>67149.740000000005</v>
      </c>
      <c r="E7" s="118">
        <f t="shared" si="5"/>
        <v>51895.73</v>
      </c>
      <c r="F7" s="116">
        <f t="shared" si="3"/>
        <v>81.437552265947033</v>
      </c>
      <c r="G7" s="116">
        <f t="shared" si="4"/>
        <v>77.283590375778076</v>
      </c>
    </row>
    <row r="8" spans="1:7" x14ac:dyDescent="0.25">
      <c r="A8" s="76" t="s">
        <v>184</v>
      </c>
      <c r="B8" s="64">
        <v>63724.57</v>
      </c>
      <c r="C8" s="82">
        <v>67149.740000000005</v>
      </c>
      <c r="D8" s="82">
        <f>C8</f>
        <v>67149.740000000005</v>
      </c>
      <c r="E8" s="82">
        <v>51895.73</v>
      </c>
      <c r="F8" s="119">
        <f t="shared" ref="F8" si="6">SUM(E8/B8*100)</f>
        <v>81.437552265947033</v>
      </c>
      <c r="G8" s="119">
        <f t="shared" ref="G8" si="7">SUM(E8/D8*100)</f>
        <v>77.283590375778076</v>
      </c>
    </row>
    <row r="9" spans="1:7" x14ac:dyDescent="0.25">
      <c r="A9" s="77" t="s">
        <v>31</v>
      </c>
      <c r="B9" s="66">
        <f t="shared" ref="B9:E9" si="8">SUM(B10)</f>
        <v>6234.87</v>
      </c>
      <c r="C9" s="83">
        <f t="shared" si="8"/>
        <v>25683.64</v>
      </c>
      <c r="D9" s="83">
        <f t="shared" si="8"/>
        <v>25683.64</v>
      </c>
      <c r="E9" s="83">
        <f t="shared" si="8"/>
        <v>33509.089999999997</v>
      </c>
      <c r="F9" s="116">
        <f t="shared" ref="F9:F44" si="9">SUM(E9/B9*100)</f>
        <v>537.44649046411541</v>
      </c>
      <c r="G9" s="116">
        <f t="shared" ref="G9:G45" si="10">SUM(E9/D9*100)</f>
        <v>130.46861737666467</v>
      </c>
    </row>
    <row r="10" spans="1:7" x14ac:dyDescent="0.25">
      <c r="A10" s="10" t="s">
        <v>185</v>
      </c>
      <c r="B10" s="64">
        <v>6234.87</v>
      </c>
      <c r="C10" s="82">
        <v>25683.64</v>
      </c>
      <c r="D10" s="82">
        <f>C10</f>
        <v>25683.64</v>
      </c>
      <c r="E10" s="82">
        <v>33509.089999999997</v>
      </c>
      <c r="F10" s="119">
        <f t="shared" si="9"/>
        <v>537.44649046411541</v>
      </c>
      <c r="G10" s="119">
        <f t="shared" si="10"/>
        <v>130.46861737666467</v>
      </c>
    </row>
    <row r="11" spans="1:7" x14ac:dyDescent="0.25">
      <c r="A11" s="78" t="s">
        <v>186</v>
      </c>
      <c r="B11" s="80">
        <f t="shared" ref="B11" si="11">SUM(B12:B15)</f>
        <v>76411.44</v>
      </c>
      <c r="C11" s="84">
        <f t="shared" ref="C11:E11" si="12">SUM(C12:C15)</f>
        <v>82003.28</v>
      </c>
      <c r="D11" s="84">
        <f t="shared" ref="D11" si="13">SUM(D12:D15)</f>
        <v>82003.28</v>
      </c>
      <c r="E11" s="84">
        <f t="shared" si="12"/>
        <v>78595.16</v>
      </c>
      <c r="F11" s="116">
        <f t="shared" si="9"/>
        <v>102.85784432278726</v>
      </c>
      <c r="G11" s="116">
        <f t="shared" si="10"/>
        <v>95.843922340667348</v>
      </c>
    </row>
    <row r="12" spans="1:7" ht="25.5" x14ac:dyDescent="0.25">
      <c r="A12" s="10" t="s">
        <v>187</v>
      </c>
      <c r="B12" s="81">
        <v>3583.35</v>
      </c>
      <c r="C12" s="85">
        <v>6863.87</v>
      </c>
      <c r="D12" s="85">
        <f>C12</f>
        <v>6863.87</v>
      </c>
      <c r="E12" s="85">
        <v>4154.75</v>
      </c>
      <c r="F12" s="119">
        <f t="shared" si="9"/>
        <v>115.94597234431467</v>
      </c>
      <c r="G12" s="119">
        <f t="shared" si="10"/>
        <v>60.530721007245184</v>
      </c>
    </row>
    <row r="13" spans="1:7" ht="25.5" x14ac:dyDescent="0.25">
      <c r="A13" s="10" t="s">
        <v>188</v>
      </c>
      <c r="B13" s="81">
        <v>72828.09</v>
      </c>
      <c r="C13" s="85">
        <v>75138.41</v>
      </c>
      <c r="D13" s="85">
        <f t="shared" ref="D13:D15" si="14">C13</f>
        <v>75138.41</v>
      </c>
      <c r="E13" s="85">
        <v>74440.41</v>
      </c>
      <c r="F13" s="119">
        <f t="shared" si="9"/>
        <v>102.21387104893182</v>
      </c>
      <c r="G13" s="119">
        <f t="shared" si="10"/>
        <v>99.071047683867675</v>
      </c>
    </row>
    <row r="14" spans="1:7" ht="25.5" x14ac:dyDescent="0.25">
      <c r="A14" s="10" t="s">
        <v>249</v>
      </c>
      <c r="B14" s="81">
        <v>0</v>
      </c>
      <c r="C14" s="85">
        <v>1</v>
      </c>
      <c r="D14" s="85">
        <f t="shared" si="14"/>
        <v>1</v>
      </c>
      <c r="E14" s="85">
        <v>0</v>
      </c>
      <c r="F14" s="119">
        <v>0</v>
      </c>
      <c r="G14" s="119">
        <f t="shared" si="10"/>
        <v>0</v>
      </c>
    </row>
    <row r="15" spans="1:7" ht="25.5" x14ac:dyDescent="0.25">
      <c r="A15" s="10" t="s">
        <v>189</v>
      </c>
      <c r="B15" s="81">
        <v>0</v>
      </c>
      <c r="C15" s="85">
        <v>0</v>
      </c>
      <c r="D15" s="85">
        <f t="shared" si="14"/>
        <v>0</v>
      </c>
      <c r="E15" s="85">
        <v>0</v>
      </c>
      <c r="F15" s="119">
        <v>0</v>
      </c>
      <c r="G15" s="119">
        <v>0</v>
      </c>
    </row>
    <row r="16" spans="1:7" x14ac:dyDescent="0.25">
      <c r="A16" s="79" t="s">
        <v>190</v>
      </c>
      <c r="B16" s="80">
        <f t="shared" ref="B16" si="15">SUM(B17:B24)</f>
        <v>896443.71</v>
      </c>
      <c r="C16" s="84">
        <f t="shared" ref="C16:E16" si="16">SUM(C17:C24)</f>
        <v>1149290.52</v>
      </c>
      <c r="D16" s="84">
        <f t="shared" ref="D16" si="17">SUM(D17:D24)</f>
        <v>1149290.52</v>
      </c>
      <c r="E16" s="84">
        <f t="shared" si="16"/>
        <v>1139877.32</v>
      </c>
      <c r="F16" s="116">
        <f t="shared" si="9"/>
        <v>127.15548196551015</v>
      </c>
      <c r="G16" s="116">
        <f t="shared" si="10"/>
        <v>99.180955569006173</v>
      </c>
    </row>
    <row r="17" spans="1:7" x14ac:dyDescent="0.25">
      <c r="A17" s="76" t="s">
        <v>191</v>
      </c>
      <c r="B17" s="81">
        <v>29013.65</v>
      </c>
      <c r="C17" s="85">
        <v>53869.24</v>
      </c>
      <c r="D17" s="85">
        <f>C17</f>
        <v>53869.24</v>
      </c>
      <c r="E17" s="85">
        <v>57765.35</v>
      </c>
      <c r="F17" s="119">
        <f t="shared" si="9"/>
        <v>199.09714910050957</v>
      </c>
      <c r="G17" s="119">
        <v>0</v>
      </c>
    </row>
    <row r="18" spans="1:7" ht="25.5" x14ac:dyDescent="0.25">
      <c r="A18" s="10" t="s">
        <v>259</v>
      </c>
      <c r="B18" s="109">
        <v>0</v>
      </c>
      <c r="C18" s="109">
        <v>0</v>
      </c>
      <c r="D18" s="85">
        <f t="shared" ref="D18:D24" si="18">C18</f>
        <v>0</v>
      </c>
      <c r="E18" s="109">
        <v>0</v>
      </c>
      <c r="F18" s="119">
        <v>0</v>
      </c>
      <c r="G18" s="119">
        <v>0</v>
      </c>
    </row>
    <row r="19" spans="1:7" x14ac:dyDescent="0.25">
      <c r="A19" s="10" t="s">
        <v>192</v>
      </c>
      <c r="B19" s="109">
        <v>0</v>
      </c>
      <c r="C19" s="109">
        <v>0</v>
      </c>
      <c r="D19" s="85">
        <f t="shared" si="18"/>
        <v>0</v>
      </c>
      <c r="E19" s="109">
        <v>0</v>
      </c>
      <c r="F19" s="119">
        <v>0</v>
      </c>
      <c r="G19" s="119">
        <v>0</v>
      </c>
    </row>
    <row r="20" spans="1:7" ht="25.5" x14ac:dyDescent="0.25">
      <c r="A20" s="10" t="s">
        <v>278</v>
      </c>
      <c r="B20" s="109">
        <v>1673.11</v>
      </c>
      <c r="C20" s="109">
        <v>3000</v>
      </c>
      <c r="D20" s="85">
        <f t="shared" si="18"/>
        <v>3000</v>
      </c>
      <c r="E20" s="109">
        <v>1688.97</v>
      </c>
      <c r="F20" s="119">
        <f t="shared" si="9"/>
        <v>100.94793528219903</v>
      </c>
      <c r="G20" s="119">
        <f t="shared" si="10"/>
        <v>56.298999999999999</v>
      </c>
    </row>
    <row r="21" spans="1:7" ht="25.5" x14ac:dyDescent="0.25">
      <c r="A21" s="76" t="s">
        <v>193</v>
      </c>
      <c r="B21" s="110">
        <v>865016.59</v>
      </c>
      <c r="C21" s="110">
        <v>1091221</v>
      </c>
      <c r="D21" s="85">
        <f t="shared" si="18"/>
        <v>1091221</v>
      </c>
      <c r="E21" s="110">
        <v>1079222.72</v>
      </c>
      <c r="F21" s="119">
        <f t="shared" si="9"/>
        <v>124.76323951197284</v>
      </c>
      <c r="G21" s="119">
        <f t="shared" si="10"/>
        <v>98.900472040035879</v>
      </c>
    </row>
    <row r="22" spans="1:7" ht="38.25" x14ac:dyDescent="0.25">
      <c r="A22" s="76" t="s">
        <v>194</v>
      </c>
      <c r="B22" s="110">
        <v>740.36</v>
      </c>
      <c r="C22" s="110">
        <v>700.28</v>
      </c>
      <c r="D22" s="85">
        <f t="shared" si="18"/>
        <v>700.28</v>
      </c>
      <c r="E22" s="110">
        <v>700.28</v>
      </c>
      <c r="F22" s="119">
        <f t="shared" si="9"/>
        <v>94.586417418553125</v>
      </c>
      <c r="G22" s="119">
        <f t="shared" si="10"/>
        <v>100</v>
      </c>
    </row>
    <row r="23" spans="1:7" x14ac:dyDescent="0.25">
      <c r="A23" s="10" t="s">
        <v>195</v>
      </c>
      <c r="B23" s="109">
        <v>0</v>
      </c>
      <c r="C23" s="109">
        <v>500</v>
      </c>
      <c r="D23" s="85">
        <f t="shared" si="18"/>
        <v>500</v>
      </c>
      <c r="E23" s="109">
        <v>500</v>
      </c>
      <c r="F23" s="119">
        <v>0</v>
      </c>
      <c r="G23" s="119">
        <f t="shared" si="10"/>
        <v>100</v>
      </c>
    </row>
    <row r="24" spans="1:7" ht="25.5" x14ac:dyDescent="0.25">
      <c r="A24" s="10" t="s">
        <v>196</v>
      </c>
      <c r="B24" s="109">
        <v>0</v>
      </c>
      <c r="C24" s="109">
        <v>0</v>
      </c>
      <c r="D24" s="85">
        <f t="shared" si="18"/>
        <v>0</v>
      </c>
      <c r="E24" s="109">
        <v>0</v>
      </c>
      <c r="F24" s="119">
        <v>0</v>
      </c>
      <c r="G24" s="119">
        <v>0</v>
      </c>
    </row>
    <row r="25" spans="1:7" x14ac:dyDescent="0.25">
      <c r="A25" s="79" t="s">
        <v>197</v>
      </c>
      <c r="B25" s="80">
        <f t="shared" ref="B25:E25" si="19">SUM(B26)</f>
        <v>0</v>
      </c>
      <c r="C25" s="84">
        <f t="shared" si="19"/>
        <v>0</v>
      </c>
      <c r="D25" s="84">
        <f t="shared" si="19"/>
        <v>0</v>
      </c>
      <c r="E25" s="84">
        <f t="shared" si="19"/>
        <v>0</v>
      </c>
      <c r="F25" s="116">
        <v>0</v>
      </c>
      <c r="G25" s="116">
        <v>0</v>
      </c>
    </row>
    <row r="26" spans="1:7" x14ac:dyDescent="0.25">
      <c r="A26" s="10" t="s">
        <v>198</v>
      </c>
      <c r="B26" s="81">
        <v>0</v>
      </c>
      <c r="C26" s="85">
        <v>0</v>
      </c>
      <c r="D26" s="85">
        <f>C26</f>
        <v>0</v>
      </c>
      <c r="E26" s="85">
        <v>0</v>
      </c>
      <c r="F26" s="119">
        <v>0</v>
      </c>
      <c r="G26" s="119">
        <v>0</v>
      </c>
    </row>
    <row r="27" spans="1:7" x14ac:dyDescent="0.25">
      <c r="A27" s="25"/>
      <c r="B27" s="120"/>
      <c r="C27" s="111"/>
      <c r="D27" s="111"/>
      <c r="E27" s="125"/>
      <c r="F27" s="119"/>
      <c r="G27" s="119"/>
    </row>
    <row r="28" spans="1:7" ht="15.75" customHeight="1" x14ac:dyDescent="0.25">
      <c r="A28" s="4" t="s">
        <v>34</v>
      </c>
      <c r="B28" s="115">
        <f t="shared" ref="B28" si="20">SUM(B29,B31,B33,B38,B47)</f>
        <v>1045109.44</v>
      </c>
      <c r="C28" s="115">
        <f>SUM(C29,C31,C33,C38,C47)</f>
        <v>1324127.18</v>
      </c>
      <c r="D28" s="115">
        <f>SUM(D29,D31,D33,D38,D47)</f>
        <v>1324127.18</v>
      </c>
      <c r="E28" s="115">
        <f t="shared" ref="E28" si="21">SUM(E29,E31,E33,E38,E47)</f>
        <v>1290870.8900000001</v>
      </c>
      <c r="F28" s="116">
        <f t="shared" si="9"/>
        <v>123.51537940371109</v>
      </c>
      <c r="G28" s="116">
        <f t="shared" si="10"/>
        <v>97.488436873563771</v>
      </c>
    </row>
    <row r="29" spans="1:7" ht="15.75" customHeight="1" x14ac:dyDescent="0.25">
      <c r="A29" s="77" t="s">
        <v>33</v>
      </c>
      <c r="B29" s="118">
        <f t="shared" ref="B29" si="22">SUM(B30)</f>
        <v>63724.57</v>
      </c>
      <c r="C29" s="118">
        <f>SUM(C30)</f>
        <v>67149.740000000005</v>
      </c>
      <c r="D29" s="118">
        <f>SUM(D30)</f>
        <v>67149.740000000005</v>
      </c>
      <c r="E29" s="118">
        <f t="shared" ref="E29" si="23">SUM(E30)</f>
        <v>51895.73</v>
      </c>
      <c r="F29" s="116">
        <f t="shared" si="9"/>
        <v>81.437552265947033</v>
      </c>
      <c r="G29" s="116">
        <f t="shared" si="10"/>
        <v>77.283590375778076</v>
      </c>
    </row>
    <row r="30" spans="1:7" x14ac:dyDescent="0.25">
      <c r="A30" s="76" t="s">
        <v>184</v>
      </c>
      <c r="B30" s="82">
        <v>63724.57</v>
      </c>
      <c r="C30" s="82">
        <v>67149.740000000005</v>
      </c>
      <c r="D30" s="82">
        <f>C30</f>
        <v>67149.740000000005</v>
      </c>
      <c r="E30" s="82">
        <v>51895.73</v>
      </c>
      <c r="F30" s="119">
        <f t="shared" si="9"/>
        <v>81.437552265947033</v>
      </c>
      <c r="G30" s="119">
        <f t="shared" si="10"/>
        <v>77.283590375778076</v>
      </c>
    </row>
    <row r="31" spans="1:7" x14ac:dyDescent="0.25">
      <c r="A31" s="77" t="s">
        <v>31</v>
      </c>
      <c r="B31" s="83">
        <f t="shared" ref="B31" si="24">SUM(B32)</f>
        <v>10493.35</v>
      </c>
      <c r="C31" s="83">
        <f>SUM(C32)</f>
        <v>25683.64</v>
      </c>
      <c r="D31" s="83">
        <f>SUM(D32)</f>
        <v>25683.64</v>
      </c>
      <c r="E31" s="83">
        <f t="shared" ref="E31" si="25">SUM(E32)</f>
        <v>25643.23</v>
      </c>
      <c r="F31" s="116">
        <f t="shared" si="9"/>
        <v>244.37600956796447</v>
      </c>
      <c r="G31" s="116">
        <f t="shared" si="10"/>
        <v>99.842662488650362</v>
      </c>
    </row>
    <row r="32" spans="1:7" x14ac:dyDescent="0.25">
      <c r="A32" s="10" t="s">
        <v>185</v>
      </c>
      <c r="B32" s="82">
        <v>10493.35</v>
      </c>
      <c r="C32" s="82">
        <v>25683.64</v>
      </c>
      <c r="D32" s="82">
        <f>C32</f>
        <v>25683.64</v>
      </c>
      <c r="E32" s="82">
        <v>25643.23</v>
      </c>
      <c r="F32" s="119">
        <f t="shared" si="9"/>
        <v>244.37600956796447</v>
      </c>
      <c r="G32" s="119">
        <f t="shared" si="10"/>
        <v>99.842662488650362</v>
      </c>
    </row>
    <row r="33" spans="1:7" x14ac:dyDescent="0.25">
      <c r="A33" s="78" t="s">
        <v>186</v>
      </c>
      <c r="B33" s="84">
        <f t="shared" ref="B33" si="26">SUM(B34:B37)</f>
        <v>75377.539999999994</v>
      </c>
      <c r="C33" s="84">
        <f>SUM(C34:C37)</f>
        <v>82003.28</v>
      </c>
      <c r="D33" s="84">
        <f>SUM(D34:D37)</f>
        <v>82003.28</v>
      </c>
      <c r="E33" s="84">
        <f t="shared" ref="E33" si="27">SUM(E34:E37)</f>
        <v>75199.16</v>
      </c>
      <c r="F33" s="116">
        <f t="shared" si="9"/>
        <v>99.763351258213007</v>
      </c>
      <c r="G33" s="116">
        <f t="shared" si="10"/>
        <v>91.702624577943709</v>
      </c>
    </row>
    <row r="34" spans="1:7" ht="25.5" x14ac:dyDescent="0.25">
      <c r="A34" s="10" t="s">
        <v>187</v>
      </c>
      <c r="B34" s="85">
        <v>2549.4499999999998</v>
      </c>
      <c r="C34" s="85">
        <v>6863.87</v>
      </c>
      <c r="D34" s="85">
        <f>C34</f>
        <v>6863.87</v>
      </c>
      <c r="E34" s="85">
        <v>758.75</v>
      </c>
      <c r="F34" s="119">
        <f t="shared" si="9"/>
        <v>29.761321069250236</v>
      </c>
      <c r="G34" s="119">
        <f t="shared" si="10"/>
        <v>11.05425947752507</v>
      </c>
    </row>
    <row r="35" spans="1:7" ht="25.5" x14ac:dyDescent="0.25">
      <c r="A35" s="10" t="s">
        <v>188</v>
      </c>
      <c r="B35" s="85">
        <v>72828.09</v>
      </c>
      <c r="C35" s="85">
        <v>75138.41</v>
      </c>
      <c r="D35" s="85">
        <f t="shared" ref="D35:D37" si="28">C35</f>
        <v>75138.41</v>
      </c>
      <c r="E35" s="85">
        <v>74440.41</v>
      </c>
      <c r="F35" s="119">
        <f t="shared" si="9"/>
        <v>102.21387104893182</v>
      </c>
      <c r="G35" s="119">
        <f t="shared" si="10"/>
        <v>99.071047683867675</v>
      </c>
    </row>
    <row r="36" spans="1:7" ht="25.5" x14ac:dyDescent="0.25">
      <c r="A36" s="10" t="s">
        <v>249</v>
      </c>
      <c r="B36" s="85">
        <v>0</v>
      </c>
      <c r="C36" s="85">
        <v>1</v>
      </c>
      <c r="D36" s="85">
        <f t="shared" si="28"/>
        <v>1</v>
      </c>
      <c r="E36" s="85">
        <v>0</v>
      </c>
      <c r="F36" s="119">
        <v>0</v>
      </c>
      <c r="G36" s="119">
        <f t="shared" si="10"/>
        <v>0</v>
      </c>
    </row>
    <row r="37" spans="1:7" ht="25.5" x14ac:dyDescent="0.25">
      <c r="A37" s="10" t="s">
        <v>189</v>
      </c>
      <c r="B37" s="85">
        <v>0</v>
      </c>
      <c r="C37" s="85">
        <v>0</v>
      </c>
      <c r="D37" s="85">
        <f t="shared" si="28"/>
        <v>0</v>
      </c>
      <c r="E37" s="85">
        <v>0</v>
      </c>
      <c r="F37" s="119">
        <v>0</v>
      </c>
      <c r="G37" s="119">
        <v>0</v>
      </c>
    </row>
    <row r="38" spans="1:7" x14ac:dyDescent="0.25">
      <c r="A38" s="79" t="s">
        <v>190</v>
      </c>
      <c r="B38" s="84">
        <f t="shared" ref="B38" si="29">SUM(B39:B46)</f>
        <v>895513.98</v>
      </c>
      <c r="C38" s="84">
        <f>SUM(C39:C46)</f>
        <v>1149290.52</v>
      </c>
      <c r="D38" s="84">
        <f>SUM(D39:D46)</f>
        <v>1149290.52</v>
      </c>
      <c r="E38" s="84">
        <f t="shared" ref="E38" si="30">SUM(E39:E46)</f>
        <v>1138132.77</v>
      </c>
      <c r="F38" s="116">
        <f t="shared" si="9"/>
        <v>127.09268592322813</v>
      </c>
      <c r="G38" s="116">
        <f t="shared" si="10"/>
        <v>99.029161921565318</v>
      </c>
    </row>
    <row r="39" spans="1:7" x14ac:dyDescent="0.25">
      <c r="A39" s="76" t="s">
        <v>191</v>
      </c>
      <c r="B39" s="85">
        <v>29013.65</v>
      </c>
      <c r="C39" s="85">
        <v>53869.24</v>
      </c>
      <c r="D39" s="85">
        <f>C39</f>
        <v>53869.24</v>
      </c>
      <c r="E39" s="85">
        <v>57765.35</v>
      </c>
      <c r="F39" s="119">
        <f t="shared" si="9"/>
        <v>199.09714910050957</v>
      </c>
      <c r="G39" s="119">
        <v>0</v>
      </c>
    </row>
    <row r="40" spans="1:7" ht="25.5" x14ac:dyDescent="0.25">
      <c r="A40" s="10" t="s">
        <v>259</v>
      </c>
      <c r="B40" s="109">
        <v>0</v>
      </c>
      <c r="C40" s="109">
        <v>0</v>
      </c>
      <c r="D40" s="85">
        <f t="shared" ref="D40:D46" si="31">C40</f>
        <v>0</v>
      </c>
      <c r="E40" s="109">
        <v>0</v>
      </c>
      <c r="F40" s="119">
        <v>0</v>
      </c>
      <c r="G40" s="119">
        <v>0</v>
      </c>
    </row>
    <row r="41" spans="1:7" x14ac:dyDescent="0.25">
      <c r="A41" s="10" t="s">
        <v>192</v>
      </c>
      <c r="B41" s="109">
        <v>0</v>
      </c>
      <c r="C41" s="109">
        <v>0</v>
      </c>
      <c r="D41" s="85">
        <f t="shared" si="31"/>
        <v>0</v>
      </c>
      <c r="E41" s="109">
        <v>0</v>
      </c>
      <c r="F41" s="119">
        <v>0</v>
      </c>
      <c r="G41" s="119">
        <v>0</v>
      </c>
    </row>
    <row r="42" spans="1:7" ht="25.5" x14ac:dyDescent="0.25">
      <c r="A42" s="10" t="str">
        <f>A20</f>
        <v>53060 Ministarstvo poljoprivrede za proračunske korisnike</v>
      </c>
      <c r="B42" s="109">
        <v>1592.1</v>
      </c>
      <c r="C42" s="109">
        <v>3000</v>
      </c>
      <c r="D42" s="85">
        <f t="shared" si="31"/>
        <v>3000</v>
      </c>
      <c r="E42" s="109">
        <v>2136.54</v>
      </c>
      <c r="F42" s="119">
        <f t="shared" si="9"/>
        <v>134.19634445072546</v>
      </c>
      <c r="G42" s="119">
        <f t="shared" si="10"/>
        <v>71.218000000000004</v>
      </c>
    </row>
    <row r="43" spans="1:7" ht="25.5" x14ac:dyDescent="0.25">
      <c r="A43" s="76" t="s">
        <v>193</v>
      </c>
      <c r="B43" s="110">
        <v>864167.87</v>
      </c>
      <c r="C43" s="110">
        <v>1091221</v>
      </c>
      <c r="D43" s="85">
        <f t="shared" si="31"/>
        <v>1091221</v>
      </c>
      <c r="E43" s="110">
        <v>1077030.6000000001</v>
      </c>
      <c r="F43" s="119">
        <f t="shared" si="9"/>
        <v>124.63210417670354</v>
      </c>
      <c r="G43" s="119">
        <f t="shared" si="10"/>
        <v>98.699585143614371</v>
      </c>
    </row>
    <row r="44" spans="1:7" ht="38.25" x14ac:dyDescent="0.25">
      <c r="A44" s="76" t="s">
        <v>194</v>
      </c>
      <c r="B44" s="110">
        <v>740.36</v>
      </c>
      <c r="C44" s="110">
        <v>700.28</v>
      </c>
      <c r="D44" s="85">
        <f t="shared" si="31"/>
        <v>700.28</v>
      </c>
      <c r="E44" s="110">
        <v>700.28</v>
      </c>
      <c r="F44" s="119">
        <f t="shared" si="9"/>
        <v>94.586417418553125</v>
      </c>
      <c r="G44" s="119">
        <f t="shared" si="10"/>
        <v>100</v>
      </c>
    </row>
    <row r="45" spans="1:7" x14ac:dyDescent="0.25">
      <c r="A45" s="10" t="s">
        <v>195</v>
      </c>
      <c r="B45" s="109">
        <v>0</v>
      </c>
      <c r="C45" s="109">
        <v>500</v>
      </c>
      <c r="D45" s="85">
        <f t="shared" si="31"/>
        <v>500</v>
      </c>
      <c r="E45" s="109">
        <v>500</v>
      </c>
      <c r="F45" s="119">
        <v>0</v>
      </c>
      <c r="G45" s="119">
        <f t="shared" si="10"/>
        <v>100</v>
      </c>
    </row>
    <row r="46" spans="1:7" ht="25.5" x14ac:dyDescent="0.25">
      <c r="A46" s="10" t="s">
        <v>196</v>
      </c>
      <c r="B46" s="109">
        <v>0</v>
      </c>
      <c r="C46" s="109">
        <v>0</v>
      </c>
      <c r="D46" s="85">
        <f t="shared" si="31"/>
        <v>0</v>
      </c>
      <c r="E46" s="109">
        <v>0</v>
      </c>
      <c r="F46" s="119">
        <v>0</v>
      </c>
      <c r="G46" s="119">
        <v>0</v>
      </c>
    </row>
    <row r="47" spans="1:7" x14ac:dyDescent="0.25">
      <c r="A47" s="79" t="s">
        <v>197</v>
      </c>
      <c r="B47" s="84">
        <f t="shared" ref="B47" si="32">SUM(B48)</f>
        <v>0</v>
      </c>
      <c r="C47" s="84">
        <f>SUM(C48)</f>
        <v>0</v>
      </c>
      <c r="D47" s="84">
        <f>SUM(D48)</f>
        <v>0</v>
      </c>
      <c r="E47" s="84">
        <f t="shared" ref="E47" si="33">SUM(E48)</f>
        <v>0</v>
      </c>
      <c r="F47" s="116">
        <v>0</v>
      </c>
      <c r="G47" s="116">
        <v>0</v>
      </c>
    </row>
    <row r="48" spans="1:7" x14ac:dyDescent="0.25">
      <c r="A48" s="10" t="s">
        <v>198</v>
      </c>
      <c r="B48" s="85">
        <v>0</v>
      </c>
      <c r="C48" s="85">
        <v>0</v>
      </c>
      <c r="D48" s="85">
        <f>C48</f>
        <v>0</v>
      </c>
      <c r="E48" s="85">
        <v>0</v>
      </c>
      <c r="F48" s="119">
        <v>0</v>
      </c>
      <c r="G48" s="119">
        <v>0</v>
      </c>
    </row>
    <row r="50" spans="1:6" ht="15" customHeight="1" x14ac:dyDescent="0.25">
      <c r="A50" s="98" t="str">
        <f>' Račun prihoda i rashoda'!A114</f>
        <v>KLASA: 400-02/25-01/01</v>
      </c>
      <c r="C50" s="112"/>
      <c r="E50" s="159" t="s">
        <v>250</v>
      </c>
      <c r="F50" s="159"/>
    </row>
    <row r="51" spans="1:6" x14ac:dyDescent="0.25">
      <c r="A51" s="97" t="str">
        <f>' Račun prihoda i rashoda'!A115</f>
        <v>UR.BROJ: 2168-14-01-25-1.</v>
      </c>
      <c r="E51" s="113" t="str">
        <f>' Račun prihoda i rashoda'!I115</f>
        <v>Veronika Furčić, prof.</v>
      </c>
    </row>
    <row r="52" spans="1:6" ht="15" customHeight="1" x14ac:dyDescent="0.25">
      <c r="A52" s="136" t="str">
        <f>' Račun prihoda i rashoda'!A116</f>
        <v>Pula, 31. ožujka 2025.</v>
      </c>
    </row>
  </sheetData>
  <mergeCells count="2">
    <mergeCell ref="A2:G2"/>
    <mergeCell ref="E50:F50"/>
  </mergeCells>
  <pageMargins left="0.7" right="0.7" top="0.75" bottom="0.75" header="0.3" footer="0.3"/>
  <pageSetup paperSize="9" scale="77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E10" sqref="E10"/>
    </sheetView>
  </sheetViews>
  <sheetFormatPr defaultRowHeight="15" x14ac:dyDescent="0.25"/>
  <cols>
    <col min="1" max="1" width="37.7109375" customWidth="1"/>
    <col min="2" max="5" width="25.28515625" customWidth="1"/>
    <col min="6" max="7" width="15.7109375" customWidth="1"/>
  </cols>
  <sheetData>
    <row r="1" spans="1:7" ht="18" x14ac:dyDescent="0.25">
      <c r="A1" s="14"/>
      <c r="B1" s="14"/>
      <c r="C1" s="14"/>
      <c r="D1" s="14"/>
      <c r="E1" s="3"/>
      <c r="F1" s="3"/>
      <c r="G1" s="3"/>
    </row>
    <row r="2" spans="1:7" ht="15.75" customHeight="1" x14ac:dyDescent="0.25">
      <c r="A2" s="186" t="s">
        <v>45</v>
      </c>
      <c r="B2" s="186"/>
      <c r="C2" s="186"/>
      <c r="D2" s="186"/>
      <c r="E2" s="186"/>
      <c r="F2" s="186"/>
      <c r="G2" s="186"/>
    </row>
    <row r="3" spans="1:7" ht="18" x14ac:dyDescent="0.25">
      <c r="A3" s="14"/>
      <c r="B3" s="14"/>
      <c r="C3" s="14"/>
      <c r="D3" s="14"/>
      <c r="E3" s="3"/>
      <c r="F3" s="3"/>
      <c r="G3" s="3"/>
    </row>
    <row r="4" spans="1:7" ht="25.5" x14ac:dyDescent="0.25">
      <c r="A4" s="30" t="s">
        <v>8</v>
      </c>
      <c r="B4" s="30" t="s">
        <v>199</v>
      </c>
      <c r="C4" s="30" t="s">
        <v>251</v>
      </c>
      <c r="D4" s="30" t="s">
        <v>252</v>
      </c>
      <c r="E4" s="30" t="s">
        <v>255</v>
      </c>
      <c r="F4" s="30" t="s">
        <v>17</v>
      </c>
      <c r="G4" s="30" t="s">
        <v>47</v>
      </c>
    </row>
    <row r="5" spans="1:7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 t="s">
        <v>19</v>
      </c>
      <c r="G5" s="30" t="s">
        <v>20</v>
      </c>
    </row>
    <row r="6" spans="1:7" ht="15.75" customHeight="1" x14ac:dyDescent="0.25">
      <c r="A6" s="78" t="s">
        <v>9</v>
      </c>
      <c r="B6" s="96">
        <f t="shared" ref="B6:E8" si="0">B7</f>
        <v>1045109.44</v>
      </c>
      <c r="C6" s="83">
        <f t="shared" si="0"/>
        <v>1324127.18</v>
      </c>
      <c r="D6" s="83">
        <f t="shared" si="0"/>
        <v>1324127.18</v>
      </c>
      <c r="E6" s="126">
        <f t="shared" si="0"/>
        <v>1290870.8899999999</v>
      </c>
      <c r="F6" s="96">
        <f>SUM(E6/B6*100)</f>
        <v>123.51537940371107</v>
      </c>
      <c r="G6" s="96">
        <f>SUM(E6/D6*100)</f>
        <v>97.488436873563757</v>
      </c>
    </row>
    <row r="7" spans="1:7" ht="15.75" customHeight="1" x14ac:dyDescent="0.25">
      <c r="A7" s="78" t="s">
        <v>200</v>
      </c>
      <c r="B7" s="96">
        <f t="shared" si="0"/>
        <v>1045109.44</v>
      </c>
      <c r="C7" s="83">
        <f t="shared" si="0"/>
        <v>1324127.18</v>
      </c>
      <c r="D7" s="83">
        <f t="shared" si="0"/>
        <v>1324127.18</v>
      </c>
      <c r="E7" s="126">
        <f t="shared" si="0"/>
        <v>1290870.8899999999</v>
      </c>
      <c r="F7" s="96">
        <f t="shared" ref="F7:F9" si="1">SUM(E7/B7*100)</f>
        <v>123.51537940371107</v>
      </c>
      <c r="G7" s="96">
        <f t="shared" ref="G7:G9" si="2">SUM(E7/D7*100)</f>
        <v>97.488436873563757</v>
      </c>
    </row>
    <row r="8" spans="1:7" x14ac:dyDescent="0.25">
      <c r="A8" s="10" t="s">
        <v>201</v>
      </c>
      <c r="B8" s="95">
        <f t="shared" si="0"/>
        <v>1045109.44</v>
      </c>
      <c r="C8" s="82">
        <f t="shared" si="0"/>
        <v>1324127.18</v>
      </c>
      <c r="D8" s="82">
        <f t="shared" si="0"/>
        <v>1324127.18</v>
      </c>
      <c r="E8" s="127">
        <f t="shared" si="0"/>
        <v>1290870.8899999999</v>
      </c>
      <c r="F8" s="95">
        <f t="shared" si="1"/>
        <v>123.51537940371107</v>
      </c>
      <c r="G8" s="95">
        <f t="shared" si="2"/>
        <v>97.488436873563757</v>
      </c>
    </row>
    <row r="9" spans="1:7" x14ac:dyDescent="0.25">
      <c r="A9" s="9" t="s">
        <v>202</v>
      </c>
      <c r="B9" s="95">
        <v>1045109.44</v>
      </c>
      <c r="C9" s="82">
        <v>1324127.18</v>
      </c>
      <c r="D9" s="82">
        <f>C9</f>
        <v>1324127.18</v>
      </c>
      <c r="E9" s="127">
        <v>1290870.8899999999</v>
      </c>
      <c r="F9" s="95">
        <f t="shared" si="1"/>
        <v>123.51537940371107</v>
      </c>
      <c r="G9" s="95">
        <f t="shared" si="2"/>
        <v>97.488436873563757</v>
      </c>
    </row>
    <row r="11" spans="1:7" ht="15" customHeight="1" x14ac:dyDescent="0.25">
      <c r="A11" s="98" t="str">
        <f>'Rashodi i prihodi prema izvoru'!A50</f>
        <v>KLASA: 400-02/25-01/01</v>
      </c>
      <c r="E11" s="159" t="s">
        <v>250</v>
      </c>
      <c r="F11" s="159"/>
    </row>
    <row r="12" spans="1:7" x14ac:dyDescent="0.25">
      <c r="A12" s="97" t="str">
        <f>'Rashodi i prihodi prema izvoru'!A51</f>
        <v>UR.BROJ: 2168-14-01-25-1.</v>
      </c>
      <c r="E12" s="99" t="str">
        <f>'Rashodi i prihodi prema izvoru'!E51</f>
        <v>Veronika Furčić, prof.</v>
      </c>
    </row>
    <row r="13" spans="1:7" ht="15" customHeight="1" x14ac:dyDescent="0.25">
      <c r="A13" s="136" t="str">
        <f>'Rashodi i prihodi prema izvoru'!A52</f>
        <v>Pula, 31. ožujka 2025.</v>
      </c>
    </row>
  </sheetData>
  <mergeCells count="2">
    <mergeCell ref="A2:G2"/>
    <mergeCell ref="E11:F11"/>
  </mergeCells>
  <pageMargins left="0.7" right="0.7" top="0.75" bottom="0.75" header="0.3" footer="0.3"/>
  <pageSetup paperSize="9" scale="77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I18" sqref="I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42578125" customWidth="1"/>
    <col min="4" max="4" width="5.42578125" bestFit="1" customWidth="1"/>
    <col min="5" max="9" width="25.28515625" customWidth="1"/>
    <col min="10" max="11" width="15.7109375" customWidth="1"/>
  </cols>
  <sheetData>
    <row r="1" spans="1:11" ht="18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8" customHeight="1" x14ac:dyDescent="0.25">
      <c r="A2" s="186" t="s">
        <v>62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5.75" customHeight="1" x14ac:dyDescent="0.25">
      <c r="A3" s="186" t="s">
        <v>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1" ht="18" x14ac:dyDescent="0.25">
      <c r="A4" s="14"/>
      <c r="B4" s="14"/>
      <c r="C4" s="14"/>
      <c r="D4" s="14"/>
      <c r="E4" s="14"/>
      <c r="F4" s="14"/>
      <c r="G4" s="14"/>
      <c r="H4" s="14"/>
      <c r="I4" s="3"/>
      <c r="J4" s="3"/>
      <c r="K4" s="3"/>
    </row>
    <row r="5" spans="1:11" ht="25.5" customHeight="1" x14ac:dyDescent="0.25">
      <c r="A5" s="187" t="s">
        <v>8</v>
      </c>
      <c r="B5" s="188"/>
      <c r="C5" s="188"/>
      <c r="D5" s="188"/>
      <c r="E5" s="189"/>
      <c r="F5" s="32" t="s">
        <v>69</v>
      </c>
      <c r="G5" s="30" t="s">
        <v>251</v>
      </c>
      <c r="H5" s="32" t="s">
        <v>252</v>
      </c>
      <c r="I5" s="32" t="s">
        <v>254</v>
      </c>
      <c r="J5" s="32" t="s">
        <v>17</v>
      </c>
      <c r="K5" s="32" t="s">
        <v>47</v>
      </c>
    </row>
    <row r="6" spans="1:11" x14ac:dyDescent="0.25">
      <c r="A6" s="187">
        <v>1</v>
      </c>
      <c r="B6" s="188"/>
      <c r="C6" s="188"/>
      <c r="D6" s="188"/>
      <c r="E6" s="189"/>
      <c r="F6" s="32">
        <v>2</v>
      </c>
      <c r="G6" s="32">
        <v>3</v>
      </c>
      <c r="H6" s="32">
        <v>4</v>
      </c>
      <c r="I6" s="32">
        <v>5</v>
      </c>
      <c r="J6" s="32" t="s">
        <v>19</v>
      </c>
      <c r="K6" s="32" t="s">
        <v>20</v>
      </c>
    </row>
    <row r="7" spans="1:11" ht="25.5" x14ac:dyDescent="0.25">
      <c r="A7" s="4">
        <v>8</v>
      </c>
      <c r="B7" s="4"/>
      <c r="C7" s="4"/>
      <c r="D7" s="4"/>
      <c r="E7" s="4" t="s">
        <v>10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</row>
    <row r="8" spans="1:11" x14ac:dyDescent="0.25">
      <c r="A8" s="4"/>
      <c r="B8" s="8">
        <v>84</v>
      </c>
      <c r="C8" s="8"/>
      <c r="D8" s="8"/>
      <c r="E8" s="8" t="s">
        <v>15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</row>
    <row r="9" spans="1:11" ht="51" x14ac:dyDescent="0.25">
      <c r="A9" s="5"/>
      <c r="B9" s="5"/>
      <c r="C9" s="5">
        <v>841</v>
      </c>
      <c r="D9" s="5"/>
      <c r="E9" s="24" t="s">
        <v>38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</row>
    <row r="10" spans="1:11" ht="25.5" x14ac:dyDescent="0.25">
      <c r="A10" s="5"/>
      <c r="B10" s="5"/>
      <c r="C10" s="5"/>
      <c r="D10" s="5">
        <v>8413</v>
      </c>
      <c r="E10" s="24" t="s">
        <v>39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</row>
    <row r="11" spans="1:11" ht="25.5" x14ac:dyDescent="0.25">
      <c r="A11" s="6">
        <v>5</v>
      </c>
      <c r="B11" s="7"/>
      <c r="C11" s="7"/>
      <c r="D11" s="7"/>
      <c r="E11" s="16" t="s">
        <v>11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25.5" x14ac:dyDescent="0.25">
      <c r="A12" s="8"/>
      <c r="B12" s="8">
        <v>54</v>
      </c>
      <c r="C12" s="8"/>
      <c r="D12" s="8"/>
      <c r="E12" s="17" t="s">
        <v>16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11" ht="63.75" x14ac:dyDescent="0.25">
      <c r="A13" s="8"/>
      <c r="B13" s="8"/>
      <c r="C13" s="8">
        <v>541</v>
      </c>
      <c r="D13" s="24"/>
      <c r="E13" s="24" t="s">
        <v>40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38.25" x14ac:dyDescent="0.25">
      <c r="A14" s="8"/>
      <c r="B14" s="8"/>
      <c r="C14" s="8"/>
      <c r="D14" s="24">
        <v>5413</v>
      </c>
      <c r="E14" s="24" t="s">
        <v>41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</row>
    <row r="16" spans="1:11" ht="15" customHeight="1" x14ac:dyDescent="0.25">
      <c r="A16" s="98" t="str">
        <f>'Rashodi prema funkcijskoj k '!A11</f>
        <v>KLASA: 400-02/25-01/01</v>
      </c>
      <c r="I16" s="159" t="s">
        <v>250</v>
      </c>
      <c r="J16" s="159"/>
    </row>
    <row r="17" spans="1:9" x14ac:dyDescent="0.25">
      <c r="A17" s="97" t="str">
        <f>'Rashodi prema funkcijskoj k '!A12</f>
        <v>UR.BROJ: 2168-14-01-25-1.</v>
      </c>
      <c r="I17" s="99" t="str">
        <f>'Rashodi prema funkcijskoj k '!E12</f>
        <v>Veronika Furčić, prof.</v>
      </c>
    </row>
    <row r="18" spans="1:9" ht="15" customHeight="1" x14ac:dyDescent="0.25">
      <c r="A18" s="136" t="str">
        <f>'Rashodi prema funkcijskoj k '!A13</f>
        <v>Pula, 31. ožujka 2025.</v>
      </c>
    </row>
  </sheetData>
  <mergeCells count="5">
    <mergeCell ref="A5:E5"/>
    <mergeCell ref="A2:K2"/>
    <mergeCell ref="A3:K3"/>
    <mergeCell ref="A6:E6"/>
    <mergeCell ref="I16:J16"/>
  </mergeCells>
  <pageMargins left="0.7" right="0.7" top="0.75" bottom="0.75" header="0.3" footer="0.3"/>
  <pageSetup paperSize="9" scale="69" fitToHeight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E20" sqref="E20"/>
    </sheetView>
  </sheetViews>
  <sheetFormatPr defaultRowHeight="15" x14ac:dyDescent="0.25"/>
  <cols>
    <col min="1" max="1" width="37.7109375" customWidth="1"/>
    <col min="2" max="5" width="25.28515625" customWidth="1"/>
    <col min="6" max="7" width="15.7109375" customWidth="1"/>
  </cols>
  <sheetData>
    <row r="1" spans="1:7" ht="18" x14ac:dyDescent="0.25">
      <c r="A1" s="14"/>
      <c r="B1" s="14"/>
      <c r="C1" s="14"/>
      <c r="D1" s="14"/>
      <c r="E1" s="3"/>
      <c r="F1" s="3"/>
      <c r="G1" s="3"/>
    </row>
    <row r="2" spans="1:7" ht="15.75" customHeight="1" x14ac:dyDescent="0.25">
      <c r="A2" s="186" t="s">
        <v>42</v>
      </c>
      <c r="B2" s="186"/>
      <c r="C2" s="186"/>
      <c r="D2" s="186"/>
      <c r="E2" s="186"/>
      <c r="F2" s="186"/>
      <c r="G2" s="186"/>
    </row>
    <row r="3" spans="1:7" ht="18" x14ac:dyDescent="0.25">
      <c r="A3" s="14"/>
      <c r="B3" s="14"/>
      <c r="C3" s="14"/>
      <c r="D3" s="14"/>
      <c r="E3" s="3"/>
      <c r="F3" s="3"/>
      <c r="G3" s="3"/>
    </row>
    <row r="4" spans="1:7" ht="25.5" x14ac:dyDescent="0.25">
      <c r="A4" s="30" t="s">
        <v>8</v>
      </c>
      <c r="B4" s="30" t="s">
        <v>69</v>
      </c>
      <c r="C4" s="30" t="s">
        <v>251</v>
      </c>
      <c r="D4" s="30" t="s">
        <v>252</v>
      </c>
      <c r="E4" s="30" t="s">
        <v>254</v>
      </c>
      <c r="F4" s="30" t="s">
        <v>17</v>
      </c>
      <c r="G4" s="30" t="s">
        <v>47</v>
      </c>
    </row>
    <row r="5" spans="1:7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 t="s">
        <v>19</v>
      </c>
      <c r="G5" s="30" t="s">
        <v>20</v>
      </c>
    </row>
    <row r="6" spans="1:7" x14ac:dyDescent="0.25">
      <c r="A6" s="4" t="s">
        <v>43</v>
      </c>
      <c r="B6" s="64">
        <v>0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</row>
    <row r="7" spans="1:7" x14ac:dyDescent="0.25">
      <c r="A7" s="4" t="s">
        <v>33</v>
      </c>
      <c r="B7" s="64">
        <v>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</row>
    <row r="8" spans="1:7" x14ac:dyDescent="0.25">
      <c r="A8" s="26" t="s">
        <v>32</v>
      </c>
      <c r="B8" s="64">
        <v>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</row>
    <row r="9" spans="1:7" x14ac:dyDescent="0.25">
      <c r="A9" s="4" t="s">
        <v>31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</row>
    <row r="10" spans="1:7" x14ac:dyDescent="0.25">
      <c r="A10" s="25" t="s">
        <v>30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5">
      <c r="A11" s="25"/>
      <c r="B11" s="64"/>
      <c r="C11" s="64"/>
      <c r="D11" s="64"/>
      <c r="E11" s="65"/>
      <c r="F11" s="23"/>
      <c r="G11" s="23"/>
    </row>
    <row r="12" spans="1:7" ht="15.75" customHeight="1" x14ac:dyDescent="0.25">
      <c r="A12" s="4" t="s">
        <v>44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</row>
    <row r="13" spans="1:7" ht="15.75" customHeight="1" x14ac:dyDescent="0.25">
      <c r="A13" s="4" t="s">
        <v>33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</row>
    <row r="14" spans="1:7" x14ac:dyDescent="0.25">
      <c r="A14" s="26" t="s">
        <v>32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</row>
    <row r="15" spans="1:7" x14ac:dyDescent="0.25">
      <c r="A15" s="4" t="s">
        <v>31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</row>
    <row r="16" spans="1:7" x14ac:dyDescent="0.25">
      <c r="A16" s="25" t="s">
        <v>30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8" spans="1:6" ht="15" customHeight="1" x14ac:dyDescent="0.25">
      <c r="A18" s="98" t="str">
        <f>'Račun financiranja '!A16</f>
        <v>KLASA: 400-02/25-01/01</v>
      </c>
      <c r="E18" s="159" t="s">
        <v>250</v>
      </c>
      <c r="F18" s="159"/>
    </row>
    <row r="19" spans="1:6" x14ac:dyDescent="0.25">
      <c r="A19" s="97" t="str">
        <f>'Račun financiranja '!A17</f>
        <v>UR.BROJ: 2168-14-01-25-1.</v>
      </c>
      <c r="E19" s="99" t="str">
        <f>'Račun financiranja '!I17</f>
        <v>Veronika Furčić, prof.</v>
      </c>
    </row>
    <row r="20" spans="1:6" ht="15" customHeight="1" x14ac:dyDescent="0.25">
      <c r="A20" s="136" t="str">
        <f>'Račun financiranja '!A18</f>
        <v>Pula, 31. ožujka 2025.</v>
      </c>
    </row>
  </sheetData>
  <mergeCells count="2">
    <mergeCell ref="A2:G2"/>
    <mergeCell ref="E18:F18"/>
  </mergeCells>
  <pageMargins left="0.7" right="0.7" top="0.75" bottom="0.75" header="0.3" footer="0.3"/>
  <pageSetup paperSize="9" scale="77" fitToHeight="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9"/>
  <sheetViews>
    <sheetView topLeftCell="A124" workbookViewId="0">
      <selection activeCell="A230" sqref="A2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28515625" customWidth="1"/>
    <col min="4" max="4" width="39.42578125" style="93" customWidth="1"/>
    <col min="5" max="5" width="25.28515625" style="108" customWidth="1"/>
    <col min="6" max="6" width="25.28515625" customWidth="1"/>
    <col min="7" max="7" width="25.28515625" style="108" customWidth="1"/>
    <col min="8" max="8" width="15.7109375" style="158" customWidth="1"/>
  </cols>
  <sheetData>
    <row r="1" spans="1:8" ht="18" x14ac:dyDescent="0.25">
      <c r="A1" s="2"/>
      <c r="B1" s="2"/>
      <c r="C1" s="2"/>
      <c r="D1" s="14"/>
      <c r="E1" s="106"/>
      <c r="F1" s="2"/>
      <c r="G1" s="106"/>
      <c r="H1" s="3"/>
    </row>
    <row r="2" spans="1:8" ht="18" customHeight="1" x14ac:dyDescent="0.25">
      <c r="A2" s="186" t="s">
        <v>12</v>
      </c>
      <c r="B2" s="210"/>
      <c r="C2" s="210"/>
      <c r="D2" s="210"/>
      <c r="E2" s="210"/>
      <c r="F2" s="210"/>
      <c r="G2" s="210"/>
      <c r="H2" s="210"/>
    </row>
    <row r="3" spans="1:8" ht="18" x14ac:dyDescent="0.25">
      <c r="A3" s="2"/>
      <c r="B3" s="2"/>
      <c r="C3" s="2"/>
      <c r="D3" s="14"/>
      <c r="E3" s="106"/>
      <c r="F3" s="2"/>
      <c r="G3" s="106"/>
      <c r="H3" s="3"/>
    </row>
    <row r="4" spans="1:8" ht="15.75" x14ac:dyDescent="0.25">
      <c r="A4" s="211" t="s">
        <v>63</v>
      </c>
      <c r="B4" s="211"/>
      <c r="C4" s="211"/>
      <c r="D4" s="211"/>
      <c r="E4" s="211"/>
      <c r="F4" s="211"/>
      <c r="G4" s="211"/>
      <c r="H4" s="211"/>
    </row>
    <row r="5" spans="1:8" ht="18" x14ac:dyDescent="0.25">
      <c r="A5" s="14"/>
      <c r="B5" s="14"/>
      <c r="C5" s="14"/>
      <c r="D5" s="14"/>
      <c r="E5" s="106"/>
      <c r="F5" s="14"/>
      <c r="G5" s="106"/>
      <c r="H5" s="3"/>
    </row>
    <row r="6" spans="1:8" ht="25.5" x14ac:dyDescent="0.25">
      <c r="A6" s="187" t="s">
        <v>8</v>
      </c>
      <c r="B6" s="188"/>
      <c r="C6" s="188"/>
      <c r="D6" s="189"/>
      <c r="E6" s="107" t="s">
        <v>251</v>
      </c>
      <c r="F6" s="30" t="s">
        <v>252</v>
      </c>
      <c r="G6" s="107" t="s">
        <v>256</v>
      </c>
      <c r="H6" s="152" t="s">
        <v>47</v>
      </c>
    </row>
    <row r="7" spans="1:8" s="22" customFormat="1" ht="15.75" customHeight="1" x14ac:dyDescent="0.2">
      <c r="A7" s="212">
        <v>1</v>
      </c>
      <c r="B7" s="213"/>
      <c r="C7" s="213"/>
      <c r="D7" s="214"/>
      <c r="E7" s="123">
        <v>2</v>
      </c>
      <c r="F7" s="31">
        <v>3</v>
      </c>
      <c r="G7" s="123">
        <v>4</v>
      </c>
      <c r="H7" s="153" t="s">
        <v>46</v>
      </c>
    </row>
    <row r="8" spans="1:8" s="33" customFormat="1" ht="30" customHeight="1" x14ac:dyDescent="0.25">
      <c r="A8" s="215">
        <v>17466</v>
      </c>
      <c r="B8" s="216"/>
      <c r="C8" s="217"/>
      <c r="D8" s="75" t="s">
        <v>279</v>
      </c>
      <c r="E8" s="122">
        <f>SUM(E9,E100,E167,E182,E187,E195,E210)</f>
        <v>1324126.18</v>
      </c>
      <c r="F8" s="122">
        <f>SUM(F9,F100,F167,F182,F187,F195,F210)</f>
        <v>1319553.54</v>
      </c>
      <c r="G8" s="122">
        <f>SUM(G9,G100,G167,G182,G187,G195,G210)</f>
        <v>1290870.8900000001</v>
      </c>
      <c r="H8" s="154">
        <f>SUM(G8/F8*100)</f>
        <v>97.826336777513418</v>
      </c>
    </row>
    <row r="9" spans="1:8" s="57" customFormat="1" ht="30" customHeight="1" x14ac:dyDescent="0.25">
      <c r="A9" s="203" t="s">
        <v>203</v>
      </c>
      <c r="B9" s="204"/>
      <c r="C9" s="205"/>
      <c r="D9" s="86" t="s">
        <v>204</v>
      </c>
      <c r="E9" s="121">
        <f>SUM(E10,E35,E43,E92)</f>
        <v>1167934.92</v>
      </c>
      <c r="F9" s="121">
        <f>SUM(F10,F35,F43,F92)</f>
        <v>1163362.28</v>
      </c>
      <c r="G9" s="121">
        <f>SUM(G10,G35,G43,G92)</f>
        <v>1162179.51</v>
      </c>
      <c r="H9" s="155">
        <f t="shared" ref="H9:H12" si="0">SUM(G9/F9*100)</f>
        <v>99.898331756123298</v>
      </c>
    </row>
    <row r="10" spans="1:8" s="57" customFormat="1" ht="30" customHeight="1" x14ac:dyDescent="0.25">
      <c r="A10" s="203" t="s">
        <v>205</v>
      </c>
      <c r="B10" s="204"/>
      <c r="C10" s="205"/>
      <c r="D10" s="86" t="s">
        <v>206</v>
      </c>
      <c r="E10" s="121">
        <f>SUM(E12,E32)</f>
        <v>26781.24</v>
      </c>
      <c r="F10" s="121">
        <f>SUM(F12,F32)</f>
        <v>26781.24</v>
      </c>
      <c r="G10" s="121">
        <f>SUM(G12,G32)</f>
        <v>26781.24</v>
      </c>
      <c r="H10" s="155">
        <f t="shared" si="0"/>
        <v>100</v>
      </c>
    </row>
    <row r="11" spans="1:8" s="57" customFormat="1" ht="30" customHeight="1" x14ac:dyDescent="0.25">
      <c r="A11" s="200" t="s">
        <v>207</v>
      </c>
      <c r="B11" s="201"/>
      <c r="C11" s="202"/>
      <c r="D11" s="87" t="s">
        <v>208</v>
      </c>
      <c r="E11" s="121">
        <f>SUM(E12,E32)</f>
        <v>26781.24</v>
      </c>
      <c r="F11" s="121">
        <f>SUM(F12,F32)</f>
        <v>26781.24</v>
      </c>
      <c r="G11" s="121">
        <f t="shared" ref="G11" si="1">SUM(G12,G32)</f>
        <v>26781.24</v>
      </c>
      <c r="H11" s="155"/>
    </row>
    <row r="12" spans="1:8" s="57" customFormat="1" ht="30" customHeight="1" x14ac:dyDescent="0.25">
      <c r="A12" s="58"/>
      <c r="B12" s="59">
        <v>32</v>
      </c>
      <c r="C12" s="60"/>
      <c r="D12" s="91" t="s">
        <v>144</v>
      </c>
      <c r="E12" s="121">
        <v>25361.24</v>
      </c>
      <c r="F12" s="121">
        <v>25361.24</v>
      </c>
      <c r="G12" s="131">
        <f>SUM(G13:G31)</f>
        <v>25361.24</v>
      </c>
      <c r="H12" s="155">
        <f t="shared" si="0"/>
        <v>100</v>
      </c>
    </row>
    <row r="13" spans="1:8" s="33" customFormat="1" ht="30" customHeight="1" x14ac:dyDescent="0.25">
      <c r="A13" s="193">
        <v>3211</v>
      </c>
      <c r="B13" s="194"/>
      <c r="C13" s="195"/>
      <c r="D13" s="92" t="s">
        <v>145</v>
      </c>
      <c r="E13" s="122"/>
      <c r="F13" s="122"/>
      <c r="G13" s="132">
        <v>2800</v>
      </c>
      <c r="H13" s="154"/>
    </row>
    <row r="14" spans="1:8" s="33" customFormat="1" ht="30" customHeight="1" x14ac:dyDescent="0.25">
      <c r="A14" s="193">
        <v>3213</v>
      </c>
      <c r="B14" s="194"/>
      <c r="C14" s="195"/>
      <c r="D14" s="92" t="s">
        <v>146</v>
      </c>
      <c r="E14" s="122"/>
      <c r="F14" s="122"/>
      <c r="G14" s="132">
        <v>420</v>
      </c>
      <c r="H14" s="154"/>
    </row>
    <row r="15" spans="1:8" s="33" customFormat="1" ht="30" customHeight="1" x14ac:dyDescent="0.25">
      <c r="A15" s="193">
        <v>3221</v>
      </c>
      <c r="B15" s="194"/>
      <c r="C15" s="195"/>
      <c r="D15" s="92" t="s">
        <v>147</v>
      </c>
      <c r="E15" s="122"/>
      <c r="F15" s="122"/>
      <c r="G15" s="132">
        <v>5622.54</v>
      </c>
      <c r="H15" s="154"/>
    </row>
    <row r="16" spans="1:8" s="33" customFormat="1" ht="30" customHeight="1" x14ac:dyDescent="0.25">
      <c r="A16" s="193">
        <v>3222</v>
      </c>
      <c r="B16" s="194"/>
      <c r="C16" s="195"/>
      <c r="D16" s="92" t="s">
        <v>148</v>
      </c>
      <c r="E16" s="122"/>
      <c r="F16" s="122"/>
      <c r="G16" s="132">
        <v>0</v>
      </c>
      <c r="H16" s="154"/>
    </row>
    <row r="17" spans="1:8" s="33" customFormat="1" ht="30" customHeight="1" x14ac:dyDescent="0.25">
      <c r="A17" s="193">
        <v>3224</v>
      </c>
      <c r="B17" s="194"/>
      <c r="C17" s="195"/>
      <c r="D17" s="92" t="s">
        <v>149</v>
      </c>
      <c r="E17" s="122"/>
      <c r="F17" s="122"/>
      <c r="G17" s="132">
        <v>756.66</v>
      </c>
      <c r="H17" s="154"/>
    </row>
    <row r="18" spans="1:8" s="33" customFormat="1" ht="30" customHeight="1" x14ac:dyDescent="0.25">
      <c r="A18" s="193">
        <v>3225</v>
      </c>
      <c r="B18" s="194"/>
      <c r="C18" s="195"/>
      <c r="D18" s="92" t="s">
        <v>150</v>
      </c>
      <c r="E18" s="122"/>
      <c r="F18" s="122"/>
      <c r="G18" s="132">
        <v>1500</v>
      </c>
      <c r="H18" s="154"/>
    </row>
    <row r="19" spans="1:8" s="33" customFormat="1" ht="30" customHeight="1" x14ac:dyDescent="0.25">
      <c r="A19" s="193">
        <v>3227</v>
      </c>
      <c r="B19" s="194"/>
      <c r="C19" s="195"/>
      <c r="D19" s="92" t="s">
        <v>151</v>
      </c>
      <c r="E19" s="122"/>
      <c r="F19" s="122"/>
      <c r="G19" s="132">
        <v>0</v>
      </c>
      <c r="H19" s="154"/>
    </row>
    <row r="20" spans="1:8" s="33" customFormat="1" ht="30" customHeight="1" x14ac:dyDescent="0.25">
      <c r="A20" s="193">
        <v>3231</v>
      </c>
      <c r="B20" s="194"/>
      <c r="C20" s="195"/>
      <c r="D20" s="92" t="s">
        <v>152</v>
      </c>
      <c r="E20" s="122"/>
      <c r="F20" s="122"/>
      <c r="G20" s="132">
        <v>1303.0899999999999</v>
      </c>
      <c r="H20" s="154"/>
    </row>
    <row r="21" spans="1:8" s="33" customFormat="1" ht="30" customHeight="1" x14ac:dyDescent="0.25">
      <c r="A21" s="193">
        <v>3232</v>
      </c>
      <c r="B21" s="194"/>
      <c r="C21" s="195"/>
      <c r="D21" s="92" t="s">
        <v>153</v>
      </c>
      <c r="E21" s="122"/>
      <c r="F21" s="122"/>
      <c r="G21" s="132">
        <v>1459.37</v>
      </c>
      <c r="H21" s="154"/>
    </row>
    <row r="22" spans="1:8" s="33" customFormat="1" ht="30" customHeight="1" x14ac:dyDescent="0.25">
      <c r="A22" s="209">
        <v>3233</v>
      </c>
      <c r="B22" s="209"/>
      <c r="C22" s="209"/>
      <c r="D22" s="92" t="s">
        <v>154</v>
      </c>
      <c r="E22" s="122"/>
      <c r="F22" s="122"/>
      <c r="G22" s="132">
        <v>0</v>
      </c>
      <c r="H22" s="154"/>
    </row>
    <row r="23" spans="1:8" s="33" customFormat="1" ht="30" customHeight="1" x14ac:dyDescent="0.25">
      <c r="A23" s="209">
        <v>3234</v>
      </c>
      <c r="B23" s="209"/>
      <c r="C23" s="209"/>
      <c r="D23" s="92" t="s">
        <v>155</v>
      </c>
      <c r="E23" s="122"/>
      <c r="F23" s="122"/>
      <c r="G23" s="132">
        <v>5910.92</v>
      </c>
      <c r="H23" s="154"/>
    </row>
    <row r="24" spans="1:8" s="33" customFormat="1" ht="30" customHeight="1" x14ac:dyDescent="0.25">
      <c r="A24" s="209">
        <v>3235</v>
      </c>
      <c r="B24" s="209"/>
      <c r="C24" s="209"/>
      <c r="D24" s="92" t="s">
        <v>156</v>
      </c>
      <c r="E24" s="122"/>
      <c r="F24" s="122"/>
      <c r="G24" s="132">
        <v>537.6</v>
      </c>
      <c r="H24" s="154"/>
    </row>
    <row r="25" spans="1:8" s="33" customFormat="1" ht="30" customHeight="1" x14ac:dyDescent="0.25">
      <c r="A25" s="209">
        <v>3237</v>
      </c>
      <c r="B25" s="209"/>
      <c r="C25" s="209"/>
      <c r="D25" s="92" t="s">
        <v>157</v>
      </c>
      <c r="E25" s="122"/>
      <c r="F25" s="122"/>
      <c r="G25" s="132">
        <v>0</v>
      </c>
      <c r="H25" s="154"/>
    </row>
    <row r="26" spans="1:8" s="33" customFormat="1" ht="30" customHeight="1" x14ac:dyDescent="0.25">
      <c r="A26" s="209">
        <v>3238</v>
      </c>
      <c r="B26" s="209"/>
      <c r="C26" s="209"/>
      <c r="D26" s="92" t="s">
        <v>158</v>
      </c>
      <c r="E26" s="122"/>
      <c r="F26" s="122"/>
      <c r="G26" s="132">
        <v>714.59</v>
      </c>
      <c r="H26" s="154"/>
    </row>
    <row r="27" spans="1:8" s="33" customFormat="1" ht="30" customHeight="1" x14ac:dyDescent="0.25">
      <c r="A27" s="209">
        <v>3239</v>
      </c>
      <c r="B27" s="209"/>
      <c r="C27" s="209"/>
      <c r="D27" s="92" t="s">
        <v>159</v>
      </c>
      <c r="E27" s="122"/>
      <c r="F27" s="122"/>
      <c r="G27" s="132">
        <v>2900</v>
      </c>
      <c r="H27" s="154"/>
    </row>
    <row r="28" spans="1:8" s="33" customFormat="1" ht="30" customHeight="1" x14ac:dyDescent="0.25">
      <c r="A28" s="209">
        <v>3293</v>
      </c>
      <c r="B28" s="209"/>
      <c r="C28" s="209"/>
      <c r="D28" s="92" t="s">
        <v>160</v>
      </c>
      <c r="E28" s="122"/>
      <c r="F28" s="122"/>
      <c r="G28" s="132">
        <v>350</v>
      </c>
      <c r="H28" s="154"/>
    </row>
    <row r="29" spans="1:8" s="33" customFormat="1" ht="30" customHeight="1" x14ac:dyDescent="0.25">
      <c r="A29" s="209">
        <v>3294</v>
      </c>
      <c r="B29" s="209"/>
      <c r="C29" s="209"/>
      <c r="D29" s="92" t="s">
        <v>161</v>
      </c>
      <c r="E29" s="122"/>
      <c r="F29" s="122"/>
      <c r="G29" s="132">
        <v>245</v>
      </c>
      <c r="H29" s="154"/>
    </row>
    <row r="30" spans="1:8" s="33" customFormat="1" ht="30" customHeight="1" x14ac:dyDescent="0.25">
      <c r="A30" s="209">
        <v>3295</v>
      </c>
      <c r="B30" s="209"/>
      <c r="C30" s="209"/>
      <c r="D30" s="92" t="s">
        <v>162</v>
      </c>
      <c r="E30" s="122"/>
      <c r="F30" s="122"/>
      <c r="G30" s="132">
        <v>0</v>
      </c>
      <c r="H30" s="154"/>
    </row>
    <row r="31" spans="1:8" s="33" customFormat="1" ht="30" customHeight="1" x14ac:dyDescent="0.25">
      <c r="A31" s="209">
        <v>3299</v>
      </c>
      <c r="B31" s="209"/>
      <c r="C31" s="209"/>
      <c r="D31" s="92" t="s">
        <v>163</v>
      </c>
      <c r="E31" s="122"/>
      <c r="F31" s="122"/>
      <c r="G31" s="132">
        <v>841.47</v>
      </c>
      <c r="H31" s="154"/>
    </row>
    <row r="32" spans="1:8" s="57" customFormat="1" ht="30" customHeight="1" x14ac:dyDescent="0.25">
      <c r="A32" s="58"/>
      <c r="B32" s="59">
        <v>34</v>
      </c>
      <c r="C32" s="60"/>
      <c r="D32" s="91" t="s">
        <v>164</v>
      </c>
      <c r="E32" s="121">
        <v>1420</v>
      </c>
      <c r="F32" s="121">
        <f>E32</f>
        <v>1420</v>
      </c>
      <c r="G32" s="131">
        <f>SUM(G33,G34)</f>
        <v>1420</v>
      </c>
      <c r="H32" s="155">
        <f t="shared" ref="H32" si="2">SUM(G32/F32*100)</f>
        <v>100</v>
      </c>
    </row>
    <row r="33" spans="1:8" s="33" customFormat="1" ht="30" customHeight="1" x14ac:dyDescent="0.25">
      <c r="A33" s="209">
        <v>3431</v>
      </c>
      <c r="B33" s="209"/>
      <c r="C33" s="209"/>
      <c r="D33" s="92" t="s">
        <v>165</v>
      </c>
      <c r="E33" s="122"/>
      <c r="F33" s="122"/>
      <c r="G33" s="132">
        <v>1300</v>
      </c>
      <c r="H33" s="154"/>
    </row>
    <row r="34" spans="1:8" s="33" customFormat="1" ht="30" customHeight="1" x14ac:dyDescent="0.25">
      <c r="A34" s="193">
        <v>3433</v>
      </c>
      <c r="B34" s="194"/>
      <c r="C34" s="195"/>
      <c r="D34" s="139" t="s">
        <v>309</v>
      </c>
      <c r="E34" s="122"/>
      <c r="F34" s="122"/>
      <c r="G34" s="122">
        <v>120</v>
      </c>
      <c r="H34" s="154"/>
    </row>
    <row r="35" spans="1:8" s="57" customFormat="1" ht="30" customHeight="1" x14ac:dyDescent="0.25">
      <c r="A35" s="203" t="s">
        <v>209</v>
      </c>
      <c r="B35" s="204"/>
      <c r="C35" s="205"/>
      <c r="D35" s="86" t="s">
        <v>210</v>
      </c>
      <c r="E35" s="121">
        <f>SUM(E37)</f>
        <v>48356.17</v>
      </c>
      <c r="F35" s="121">
        <f>SUM(F37)</f>
        <v>48356.17</v>
      </c>
      <c r="G35" s="121">
        <f>SUM(G37)</f>
        <v>47659.170000000006</v>
      </c>
      <c r="H35" s="155">
        <f t="shared" ref="H35" si="3">SUM(G35/F35*100)</f>
        <v>98.558612065430339</v>
      </c>
    </row>
    <row r="36" spans="1:8" s="57" customFormat="1" ht="30" customHeight="1" x14ac:dyDescent="0.25">
      <c r="A36" s="200" t="s">
        <v>207</v>
      </c>
      <c r="B36" s="201"/>
      <c r="C36" s="202"/>
      <c r="D36" s="87" t="s">
        <v>208</v>
      </c>
      <c r="E36" s="121">
        <f>SUM(E37)</f>
        <v>48356.17</v>
      </c>
      <c r="F36" s="121">
        <f>SUM(F37)</f>
        <v>48356.17</v>
      </c>
      <c r="G36" s="121">
        <f t="shared" ref="G36" si="4">SUM(G37)</f>
        <v>47659.170000000006</v>
      </c>
      <c r="H36" s="155"/>
    </row>
    <row r="37" spans="1:8" s="57" customFormat="1" ht="30" customHeight="1" x14ac:dyDescent="0.25">
      <c r="A37" s="58"/>
      <c r="B37" s="59">
        <v>32</v>
      </c>
      <c r="C37" s="60"/>
      <c r="D37" s="91" t="s">
        <v>144</v>
      </c>
      <c r="E37" s="121">
        <v>48356.17</v>
      </c>
      <c r="F37" s="121">
        <f>E37</f>
        <v>48356.17</v>
      </c>
      <c r="G37" s="131">
        <f>SUM(G38:G42)</f>
        <v>47659.170000000006</v>
      </c>
      <c r="H37" s="155">
        <f t="shared" ref="H37" si="5">SUM(G37/F37*100)</f>
        <v>98.558612065430339</v>
      </c>
    </row>
    <row r="38" spans="1:8" s="33" customFormat="1" ht="30" customHeight="1" x14ac:dyDescent="0.25">
      <c r="A38" s="209">
        <v>3212</v>
      </c>
      <c r="B38" s="209"/>
      <c r="C38" s="209"/>
      <c r="D38" s="92" t="s">
        <v>166</v>
      </c>
      <c r="E38" s="122"/>
      <c r="F38" s="122"/>
      <c r="G38" s="132">
        <v>19526.060000000001</v>
      </c>
      <c r="H38" s="154"/>
    </row>
    <row r="39" spans="1:8" s="33" customFormat="1" ht="30" customHeight="1" x14ac:dyDescent="0.25">
      <c r="A39" s="209">
        <v>3223</v>
      </c>
      <c r="B39" s="209"/>
      <c r="C39" s="209"/>
      <c r="D39" s="92" t="s">
        <v>167</v>
      </c>
      <c r="E39" s="122"/>
      <c r="F39" s="122"/>
      <c r="G39" s="132">
        <v>9574.02</v>
      </c>
      <c r="H39" s="154"/>
    </row>
    <row r="40" spans="1:8" s="33" customFormat="1" ht="30" customHeight="1" x14ac:dyDescent="0.25">
      <c r="A40" s="209">
        <v>3235</v>
      </c>
      <c r="B40" s="209"/>
      <c r="C40" s="209"/>
      <c r="D40" s="92" t="s">
        <v>156</v>
      </c>
      <c r="E40" s="122"/>
      <c r="F40" s="122"/>
      <c r="G40" s="132">
        <v>15604.54</v>
      </c>
      <c r="H40" s="154"/>
    </row>
    <row r="41" spans="1:8" s="33" customFormat="1" ht="30" customHeight="1" x14ac:dyDescent="0.25">
      <c r="A41" s="209">
        <v>3236</v>
      </c>
      <c r="B41" s="209"/>
      <c r="C41" s="209"/>
      <c r="D41" s="92" t="s">
        <v>168</v>
      </c>
      <c r="E41" s="122"/>
      <c r="F41" s="122"/>
      <c r="G41" s="132">
        <v>1725.43</v>
      </c>
      <c r="H41" s="154"/>
    </row>
    <row r="42" spans="1:8" s="33" customFormat="1" ht="30" customHeight="1" x14ac:dyDescent="0.25">
      <c r="A42" s="209">
        <v>3292</v>
      </c>
      <c r="B42" s="209"/>
      <c r="C42" s="209"/>
      <c r="D42" s="92" t="s">
        <v>169</v>
      </c>
      <c r="E42" s="122"/>
      <c r="F42" s="122"/>
      <c r="G42" s="132">
        <v>1229.1199999999999</v>
      </c>
      <c r="H42" s="154"/>
    </row>
    <row r="43" spans="1:8" s="57" customFormat="1" ht="30" customHeight="1" x14ac:dyDescent="0.25">
      <c r="A43" s="203" t="s">
        <v>211</v>
      </c>
      <c r="B43" s="204"/>
      <c r="C43" s="205"/>
      <c r="D43" s="86" t="s">
        <v>212</v>
      </c>
      <c r="E43" s="121">
        <f>SUM(E45,E58,E64,E80,E84,E87,E60)</f>
        <v>12797.51</v>
      </c>
      <c r="F43" s="121">
        <f>SUM(F45,F58,F64,F80,F84,F87,F60)</f>
        <v>8224.8700000000008</v>
      </c>
      <c r="G43" s="121">
        <f>SUM(G45,G58,G64,G80,G84,G87,G60)</f>
        <v>21611.870000000003</v>
      </c>
      <c r="H43" s="155">
        <f t="shared" ref="H43" si="6">SUM(G43/F43*100)</f>
        <v>262.76245095667167</v>
      </c>
    </row>
    <row r="44" spans="1:8" s="57" customFormat="1" ht="30" customHeight="1" x14ac:dyDescent="0.25">
      <c r="A44" s="200" t="s">
        <v>213</v>
      </c>
      <c r="B44" s="201"/>
      <c r="C44" s="202"/>
      <c r="D44" s="87" t="s">
        <v>214</v>
      </c>
      <c r="E44" s="121">
        <f>SUM(E45,E58,E60)</f>
        <v>5433.64</v>
      </c>
      <c r="F44" s="121">
        <f>SUM(F45,F58,F60)</f>
        <v>861</v>
      </c>
      <c r="G44" s="121">
        <f>SUM(G45,G58,G60)</f>
        <v>19655.700000000004</v>
      </c>
      <c r="H44" s="155"/>
    </row>
    <row r="45" spans="1:8" s="57" customFormat="1" ht="30" customHeight="1" x14ac:dyDescent="0.25">
      <c r="A45" s="58"/>
      <c r="B45" s="59">
        <v>32</v>
      </c>
      <c r="C45" s="60"/>
      <c r="D45" s="91" t="s">
        <v>144</v>
      </c>
      <c r="E45" s="121">
        <v>5103.6400000000003</v>
      </c>
      <c r="F45" s="121">
        <v>531</v>
      </c>
      <c r="G45" s="131">
        <f>SUM(G48,G46,G47,G49,G50,G51,G52,G53,G54,G55,G56,G57)</f>
        <v>17821.100000000002</v>
      </c>
      <c r="H45" s="155">
        <f t="shared" ref="H45" si="7">SUM(G45/F45*100)</f>
        <v>3356.1393596986818</v>
      </c>
    </row>
    <row r="46" spans="1:8" s="151" customFormat="1" ht="30" customHeight="1" x14ac:dyDescent="0.25">
      <c r="A46" s="193">
        <v>3211</v>
      </c>
      <c r="B46" s="194"/>
      <c r="C46" s="195"/>
      <c r="D46" s="92" t="s">
        <v>145</v>
      </c>
      <c r="E46" s="122"/>
      <c r="F46" s="122"/>
      <c r="G46" s="132">
        <v>4253</v>
      </c>
      <c r="H46" s="154"/>
    </row>
    <row r="47" spans="1:8" s="151" customFormat="1" ht="30" customHeight="1" x14ac:dyDescent="0.25">
      <c r="A47" s="193">
        <v>3221</v>
      </c>
      <c r="B47" s="194"/>
      <c r="C47" s="195"/>
      <c r="D47" s="92" t="s">
        <v>147</v>
      </c>
      <c r="E47" s="122"/>
      <c r="F47" s="122"/>
      <c r="G47" s="132">
        <v>6470.35</v>
      </c>
      <c r="H47" s="154"/>
    </row>
    <row r="48" spans="1:8" s="33" customFormat="1" ht="30" customHeight="1" x14ac:dyDescent="0.25">
      <c r="A48" s="193">
        <v>3223</v>
      </c>
      <c r="B48" s="194"/>
      <c r="C48" s="195"/>
      <c r="D48" s="92" t="s">
        <v>167</v>
      </c>
      <c r="E48" s="122"/>
      <c r="F48" s="122"/>
      <c r="G48" s="132">
        <v>2544.5700000000002</v>
      </c>
      <c r="H48" s="154"/>
    </row>
    <row r="49" spans="1:8" s="33" customFormat="1" ht="30" customHeight="1" x14ac:dyDescent="0.25">
      <c r="A49" s="193">
        <v>3225</v>
      </c>
      <c r="B49" s="194"/>
      <c r="C49" s="195"/>
      <c r="D49" s="92" t="s">
        <v>150</v>
      </c>
      <c r="E49" s="122"/>
      <c r="F49" s="122"/>
      <c r="G49" s="132">
        <v>2759.68</v>
      </c>
      <c r="H49" s="154"/>
    </row>
    <row r="50" spans="1:8" s="33" customFormat="1" ht="30" customHeight="1" x14ac:dyDescent="0.25">
      <c r="A50" s="193">
        <v>3232</v>
      </c>
      <c r="B50" s="194"/>
      <c r="C50" s="195"/>
      <c r="D50" s="92" t="s">
        <v>153</v>
      </c>
      <c r="E50" s="122"/>
      <c r="F50" s="122"/>
      <c r="G50" s="132">
        <v>250.06</v>
      </c>
      <c r="H50" s="154"/>
    </row>
    <row r="51" spans="1:8" s="33" customFormat="1" ht="30" customHeight="1" x14ac:dyDescent="0.25">
      <c r="A51" s="193">
        <v>3233</v>
      </c>
      <c r="B51" s="194"/>
      <c r="C51" s="195"/>
      <c r="D51" s="92" t="s">
        <v>154</v>
      </c>
      <c r="E51" s="122"/>
      <c r="F51" s="122"/>
      <c r="G51" s="132">
        <v>50</v>
      </c>
      <c r="H51" s="154"/>
    </row>
    <row r="52" spans="1:8" s="33" customFormat="1" ht="30" customHeight="1" x14ac:dyDescent="0.25">
      <c r="A52" s="193">
        <v>3234</v>
      </c>
      <c r="B52" s="194"/>
      <c r="C52" s="195"/>
      <c r="D52" s="92" t="s">
        <v>155</v>
      </c>
      <c r="E52" s="122"/>
      <c r="F52" s="122"/>
      <c r="G52" s="132">
        <v>719.83</v>
      </c>
      <c r="H52" s="154"/>
    </row>
    <row r="53" spans="1:8" s="33" customFormat="1" ht="30" customHeight="1" x14ac:dyDescent="0.25">
      <c r="A53" s="193">
        <v>3235</v>
      </c>
      <c r="B53" s="194"/>
      <c r="C53" s="195"/>
      <c r="D53" s="92" t="s">
        <v>156</v>
      </c>
      <c r="E53" s="122"/>
      <c r="F53" s="122"/>
      <c r="G53" s="132">
        <v>74.19</v>
      </c>
      <c r="H53" s="154"/>
    </row>
    <row r="54" spans="1:8" s="33" customFormat="1" ht="30" customHeight="1" x14ac:dyDescent="0.25">
      <c r="A54" s="193">
        <v>3239</v>
      </c>
      <c r="B54" s="194"/>
      <c r="C54" s="195"/>
      <c r="D54" s="92" t="s">
        <v>159</v>
      </c>
      <c r="E54" s="122"/>
      <c r="F54" s="122"/>
      <c r="G54" s="132">
        <v>172.57</v>
      </c>
      <c r="H54" s="154"/>
    </row>
    <row r="55" spans="1:8" s="33" customFormat="1" ht="30" customHeight="1" x14ac:dyDescent="0.25">
      <c r="A55" s="193">
        <v>3241</v>
      </c>
      <c r="B55" s="194"/>
      <c r="C55" s="195"/>
      <c r="D55" s="92" t="s">
        <v>310</v>
      </c>
      <c r="E55" s="122"/>
      <c r="F55" s="122"/>
      <c r="G55" s="132">
        <v>15</v>
      </c>
      <c r="H55" s="154"/>
    </row>
    <row r="56" spans="1:8" s="33" customFormat="1" ht="30" customHeight="1" x14ac:dyDescent="0.25">
      <c r="A56" s="193">
        <v>3293</v>
      </c>
      <c r="B56" s="194"/>
      <c r="C56" s="195"/>
      <c r="D56" s="92" t="s">
        <v>160</v>
      </c>
      <c r="E56" s="122"/>
      <c r="F56" s="122"/>
      <c r="G56" s="132">
        <v>346.58</v>
      </c>
      <c r="H56" s="154"/>
    </row>
    <row r="57" spans="1:8" s="33" customFormat="1" ht="30" customHeight="1" x14ac:dyDescent="0.25">
      <c r="A57" s="193">
        <v>3299</v>
      </c>
      <c r="B57" s="194"/>
      <c r="C57" s="195"/>
      <c r="D57" s="92" t="s">
        <v>163</v>
      </c>
      <c r="E57" s="122"/>
      <c r="F57" s="122"/>
      <c r="G57" s="132">
        <v>165.27</v>
      </c>
      <c r="H57" s="154"/>
    </row>
    <row r="58" spans="1:8" s="57" customFormat="1" ht="30" customHeight="1" x14ac:dyDescent="0.25">
      <c r="A58" s="58"/>
      <c r="B58" s="59">
        <v>38</v>
      </c>
      <c r="C58" s="60"/>
      <c r="D58" s="91" t="s">
        <v>311</v>
      </c>
      <c r="E58" s="121">
        <v>0</v>
      </c>
      <c r="F58" s="121">
        <v>0</v>
      </c>
      <c r="G58" s="131">
        <f>SUM(G59)</f>
        <v>7.06</v>
      </c>
      <c r="H58" s="155">
        <v>0</v>
      </c>
    </row>
    <row r="59" spans="1:8" s="33" customFormat="1" ht="30" customHeight="1" x14ac:dyDescent="0.25">
      <c r="A59" s="193">
        <v>3812</v>
      </c>
      <c r="B59" s="194"/>
      <c r="C59" s="195"/>
      <c r="D59" s="92" t="s">
        <v>312</v>
      </c>
      <c r="E59" s="122"/>
      <c r="F59" s="122"/>
      <c r="G59" s="132">
        <v>7.06</v>
      </c>
      <c r="H59" s="154"/>
    </row>
    <row r="60" spans="1:8" s="57" customFormat="1" ht="30" customHeight="1" x14ac:dyDescent="0.25">
      <c r="A60" s="140"/>
      <c r="B60" s="141">
        <v>42</v>
      </c>
      <c r="C60" s="142"/>
      <c r="D60" s="143" t="s">
        <v>177</v>
      </c>
      <c r="E60" s="121">
        <v>330</v>
      </c>
      <c r="F60" s="121">
        <f>E60</f>
        <v>330</v>
      </c>
      <c r="G60" s="121">
        <f>G61+G62</f>
        <v>1827.54</v>
      </c>
      <c r="H60" s="155">
        <f>G60/F60*100</f>
        <v>553.80000000000007</v>
      </c>
    </row>
    <row r="61" spans="1:8" s="151" customFormat="1" ht="30" customHeight="1" x14ac:dyDescent="0.25">
      <c r="A61" s="193">
        <v>4221</v>
      </c>
      <c r="B61" s="194"/>
      <c r="C61" s="195"/>
      <c r="D61" s="139" t="s">
        <v>178</v>
      </c>
      <c r="E61" s="122"/>
      <c r="F61" s="122"/>
      <c r="G61" s="122">
        <v>1335.99</v>
      </c>
      <c r="H61" s="154"/>
    </row>
    <row r="62" spans="1:8" s="33" customFormat="1" ht="30" customHeight="1" x14ac:dyDescent="0.25">
      <c r="A62" s="193">
        <v>4241</v>
      </c>
      <c r="B62" s="194"/>
      <c r="C62" s="195"/>
      <c r="D62" s="139" t="s">
        <v>179</v>
      </c>
      <c r="E62" s="122"/>
      <c r="F62" s="122"/>
      <c r="G62" s="122">
        <v>491.55</v>
      </c>
      <c r="H62" s="154"/>
    </row>
    <row r="63" spans="1:8" s="57" customFormat="1" ht="30" customHeight="1" x14ac:dyDescent="0.25">
      <c r="A63" s="200" t="s">
        <v>215</v>
      </c>
      <c r="B63" s="201"/>
      <c r="C63" s="202"/>
      <c r="D63" s="87" t="s">
        <v>216</v>
      </c>
      <c r="E63" s="121">
        <f>SUM(E64,E80)</f>
        <v>6863.8700000000008</v>
      </c>
      <c r="F63" s="121">
        <f>SUM(F64,F80)</f>
        <v>6863.8700000000008</v>
      </c>
      <c r="G63" s="121">
        <f t="shared" ref="G63" si="8">SUM(G64,G80)</f>
        <v>1369.28</v>
      </c>
      <c r="H63" s="155"/>
    </row>
    <row r="64" spans="1:8" s="57" customFormat="1" ht="30" customHeight="1" x14ac:dyDescent="0.25">
      <c r="A64" s="58"/>
      <c r="B64" s="59">
        <v>32</v>
      </c>
      <c r="C64" s="60"/>
      <c r="D64" s="91" t="s">
        <v>144</v>
      </c>
      <c r="E64" s="121">
        <v>4701.1400000000003</v>
      </c>
      <c r="F64" s="121">
        <v>4701.1400000000003</v>
      </c>
      <c r="G64" s="131">
        <f>SUM(G65:G79)</f>
        <v>1229.28</v>
      </c>
      <c r="H64" s="155">
        <f t="shared" ref="H64" si="9">SUM(G64/F64*100)</f>
        <v>26.148551202474291</v>
      </c>
    </row>
    <row r="65" spans="1:8" s="33" customFormat="1" ht="30" customHeight="1" x14ac:dyDescent="0.25">
      <c r="A65" s="209">
        <v>3211</v>
      </c>
      <c r="B65" s="209"/>
      <c r="C65" s="209"/>
      <c r="D65" s="92" t="s">
        <v>145</v>
      </c>
      <c r="E65" s="122"/>
      <c r="F65" s="122"/>
      <c r="G65" s="132">
        <v>650</v>
      </c>
      <c r="H65" s="154"/>
    </row>
    <row r="66" spans="1:8" s="33" customFormat="1" ht="30" customHeight="1" x14ac:dyDescent="0.25">
      <c r="A66" s="209">
        <v>3221</v>
      </c>
      <c r="B66" s="209"/>
      <c r="C66" s="209"/>
      <c r="D66" s="92" t="s">
        <v>147</v>
      </c>
      <c r="E66" s="122"/>
      <c r="F66" s="122"/>
      <c r="G66" s="132">
        <v>104.22</v>
      </c>
      <c r="H66" s="154"/>
    </row>
    <row r="67" spans="1:8" s="33" customFormat="1" ht="30" customHeight="1" x14ac:dyDescent="0.25">
      <c r="A67" s="209">
        <v>3222</v>
      </c>
      <c r="B67" s="209"/>
      <c r="C67" s="209"/>
      <c r="D67" s="92" t="s">
        <v>148</v>
      </c>
      <c r="E67" s="122"/>
      <c r="F67" s="122"/>
      <c r="G67" s="132">
        <v>78.66</v>
      </c>
      <c r="H67" s="154"/>
    </row>
    <row r="68" spans="1:8" s="33" customFormat="1" ht="30" customHeight="1" x14ac:dyDescent="0.25">
      <c r="A68" s="209">
        <v>3224</v>
      </c>
      <c r="B68" s="209"/>
      <c r="C68" s="209"/>
      <c r="D68" s="92" t="s">
        <v>149</v>
      </c>
      <c r="E68" s="122"/>
      <c r="F68" s="122"/>
      <c r="G68" s="132">
        <v>0</v>
      </c>
      <c r="H68" s="154"/>
    </row>
    <row r="69" spans="1:8" s="33" customFormat="1" ht="30" customHeight="1" x14ac:dyDescent="0.25">
      <c r="A69" s="209">
        <v>3225</v>
      </c>
      <c r="B69" s="209"/>
      <c r="C69" s="209"/>
      <c r="D69" s="92" t="s">
        <v>150</v>
      </c>
      <c r="E69" s="122"/>
      <c r="F69" s="122"/>
      <c r="G69" s="132">
        <v>89.99</v>
      </c>
      <c r="H69" s="154"/>
    </row>
    <row r="70" spans="1:8" s="33" customFormat="1" ht="30" customHeight="1" x14ac:dyDescent="0.25">
      <c r="A70" s="209">
        <v>3231</v>
      </c>
      <c r="B70" s="209"/>
      <c r="C70" s="209"/>
      <c r="D70" s="92" t="s">
        <v>152</v>
      </c>
      <c r="E70" s="122"/>
      <c r="F70" s="122"/>
      <c r="G70" s="132">
        <v>0</v>
      </c>
      <c r="H70" s="154"/>
    </row>
    <row r="71" spans="1:8" s="33" customFormat="1" ht="30" customHeight="1" x14ac:dyDescent="0.25">
      <c r="A71" s="209">
        <v>3232</v>
      </c>
      <c r="B71" s="209"/>
      <c r="C71" s="209"/>
      <c r="D71" s="92" t="s">
        <v>153</v>
      </c>
      <c r="E71" s="122"/>
      <c r="F71" s="122"/>
      <c r="G71" s="132">
        <v>0</v>
      </c>
      <c r="H71" s="154"/>
    </row>
    <row r="72" spans="1:8" s="33" customFormat="1" ht="30" customHeight="1" x14ac:dyDescent="0.25">
      <c r="A72" s="209">
        <v>3234</v>
      </c>
      <c r="B72" s="209"/>
      <c r="C72" s="209"/>
      <c r="D72" s="92" t="s">
        <v>155</v>
      </c>
      <c r="E72" s="122"/>
      <c r="F72" s="122"/>
      <c r="G72" s="132">
        <v>0</v>
      </c>
      <c r="H72" s="154"/>
    </row>
    <row r="73" spans="1:8" s="33" customFormat="1" ht="30" customHeight="1" x14ac:dyDescent="0.25">
      <c r="A73" s="209">
        <v>3235</v>
      </c>
      <c r="B73" s="209"/>
      <c r="C73" s="209"/>
      <c r="D73" s="92" t="s">
        <v>156</v>
      </c>
      <c r="E73" s="122"/>
      <c r="F73" s="122"/>
      <c r="G73" s="132">
        <v>0</v>
      </c>
      <c r="H73" s="154"/>
    </row>
    <row r="74" spans="1:8" s="33" customFormat="1" ht="30" customHeight="1" x14ac:dyDescent="0.25">
      <c r="A74" s="209">
        <v>3236</v>
      </c>
      <c r="B74" s="209"/>
      <c r="C74" s="209"/>
      <c r="D74" s="92" t="s">
        <v>168</v>
      </c>
      <c r="E74" s="122"/>
      <c r="F74" s="122"/>
      <c r="G74" s="132">
        <v>0</v>
      </c>
      <c r="H74" s="154"/>
    </row>
    <row r="75" spans="1:8" s="33" customFormat="1" ht="30" customHeight="1" x14ac:dyDescent="0.25">
      <c r="A75" s="209">
        <v>3238</v>
      </c>
      <c r="B75" s="209"/>
      <c r="C75" s="209"/>
      <c r="D75" s="92" t="s">
        <v>158</v>
      </c>
      <c r="E75" s="122"/>
      <c r="F75" s="122"/>
      <c r="G75" s="132">
        <v>0</v>
      </c>
      <c r="H75" s="154"/>
    </row>
    <row r="76" spans="1:8" s="33" customFormat="1" ht="30" customHeight="1" x14ac:dyDescent="0.25">
      <c r="A76" s="209">
        <v>3239</v>
      </c>
      <c r="B76" s="209"/>
      <c r="C76" s="209"/>
      <c r="D76" s="92" t="s">
        <v>159</v>
      </c>
      <c r="E76" s="122"/>
      <c r="F76" s="122"/>
      <c r="G76" s="132">
        <v>0</v>
      </c>
      <c r="H76" s="154"/>
    </row>
    <row r="77" spans="1:8" s="33" customFormat="1" ht="30" customHeight="1" x14ac:dyDescent="0.25">
      <c r="A77" s="209">
        <v>3241</v>
      </c>
      <c r="B77" s="209"/>
      <c r="C77" s="209"/>
      <c r="D77" s="92" t="s">
        <v>170</v>
      </c>
      <c r="E77" s="122"/>
      <c r="F77" s="122"/>
      <c r="G77" s="132">
        <v>0</v>
      </c>
      <c r="H77" s="154"/>
    </row>
    <row r="78" spans="1:8" s="33" customFormat="1" ht="30" customHeight="1" x14ac:dyDescent="0.25">
      <c r="A78" s="209">
        <v>3293</v>
      </c>
      <c r="B78" s="209"/>
      <c r="C78" s="209"/>
      <c r="D78" s="92" t="s">
        <v>160</v>
      </c>
      <c r="E78" s="122"/>
      <c r="F78" s="122"/>
      <c r="G78" s="132">
        <v>66.41</v>
      </c>
      <c r="H78" s="154"/>
    </row>
    <row r="79" spans="1:8" s="33" customFormat="1" ht="30" customHeight="1" x14ac:dyDescent="0.25">
      <c r="A79" s="209">
        <v>3299</v>
      </c>
      <c r="B79" s="209"/>
      <c r="C79" s="209"/>
      <c r="D79" s="92" t="s">
        <v>163</v>
      </c>
      <c r="E79" s="122"/>
      <c r="F79" s="122"/>
      <c r="G79" s="132">
        <v>240</v>
      </c>
      <c r="H79" s="154"/>
    </row>
    <row r="80" spans="1:8" s="57" customFormat="1" ht="30" customHeight="1" x14ac:dyDescent="0.25">
      <c r="A80" s="58"/>
      <c r="B80" s="59">
        <v>42</v>
      </c>
      <c r="C80" s="60"/>
      <c r="D80" s="91" t="s">
        <v>177</v>
      </c>
      <c r="E80" s="121">
        <v>2162.73</v>
      </c>
      <c r="F80" s="121">
        <v>2162.73</v>
      </c>
      <c r="G80" s="131">
        <f>SUM(G81,G82)</f>
        <v>140</v>
      </c>
      <c r="H80" s="155">
        <f>G80/F80*100</f>
        <v>6.4732999496007357</v>
      </c>
    </row>
    <row r="81" spans="1:8" s="33" customFormat="1" ht="30" customHeight="1" x14ac:dyDescent="0.25">
      <c r="A81" s="209">
        <v>4222</v>
      </c>
      <c r="B81" s="209"/>
      <c r="C81" s="209"/>
      <c r="D81" s="92" t="s">
        <v>280</v>
      </c>
      <c r="E81" s="122"/>
      <c r="F81" s="122"/>
      <c r="G81" s="132">
        <v>0</v>
      </c>
      <c r="H81" s="154"/>
    </row>
    <row r="82" spans="1:8" s="33" customFormat="1" ht="30" customHeight="1" x14ac:dyDescent="0.25">
      <c r="A82" s="193">
        <v>4241</v>
      </c>
      <c r="B82" s="194"/>
      <c r="C82" s="195"/>
      <c r="D82" s="139" t="s">
        <v>179</v>
      </c>
      <c r="E82" s="122"/>
      <c r="F82" s="122"/>
      <c r="G82" s="122">
        <v>140</v>
      </c>
      <c r="H82" s="154"/>
    </row>
    <row r="83" spans="1:8" s="57" customFormat="1" ht="30" customHeight="1" x14ac:dyDescent="0.25">
      <c r="A83" s="200" t="s">
        <v>219</v>
      </c>
      <c r="B83" s="201"/>
      <c r="C83" s="202"/>
      <c r="D83" s="101" t="s">
        <v>220</v>
      </c>
      <c r="E83" s="121">
        <f>SUM(E84)</f>
        <v>0</v>
      </c>
      <c r="F83" s="121">
        <f>SUM(F84)</f>
        <v>0</v>
      </c>
      <c r="G83" s="121">
        <f t="shared" ref="G83:G86" si="10">SUM(G84)</f>
        <v>86.89</v>
      </c>
      <c r="H83" s="155"/>
    </row>
    <row r="84" spans="1:8" s="57" customFormat="1" ht="30" customHeight="1" x14ac:dyDescent="0.25">
      <c r="A84" s="58"/>
      <c r="B84" s="59">
        <v>32</v>
      </c>
      <c r="C84" s="60"/>
      <c r="D84" s="91" t="s">
        <v>144</v>
      </c>
      <c r="E84" s="121">
        <v>0</v>
      </c>
      <c r="F84" s="121">
        <v>0</v>
      </c>
      <c r="G84" s="121">
        <f t="shared" si="10"/>
        <v>86.89</v>
      </c>
      <c r="H84" s="155">
        <v>0</v>
      </c>
    </row>
    <row r="85" spans="1:8" s="33" customFormat="1" ht="30" customHeight="1" x14ac:dyDescent="0.25">
      <c r="A85" s="209">
        <v>3221</v>
      </c>
      <c r="B85" s="209"/>
      <c r="C85" s="209"/>
      <c r="D85" s="92" t="s">
        <v>147</v>
      </c>
      <c r="E85" s="122"/>
      <c r="F85" s="122"/>
      <c r="G85" s="132">
        <v>86.89</v>
      </c>
      <c r="H85" s="154"/>
    </row>
    <row r="86" spans="1:8" s="57" customFormat="1" ht="30" customHeight="1" x14ac:dyDescent="0.25">
      <c r="A86" s="200" t="s">
        <v>227</v>
      </c>
      <c r="B86" s="201"/>
      <c r="C86" s="202"/>
      <c r="D86" s="87" t="s">
        <v>228</v>
      </c>
      <c r="E86" s="121">
        <f>SUM(E87)</f>
        <v>500</v>
      </c>
      <c r="F86" s="121">
        <f>SUM(F87)</f>
        <v>500</v>
      </c>
      <c r="G86" s="121">
        <f t="shared" si="10"/>
        <v>500</v>
      </c>
      <c r="H86" s="155"/>
    </row>
    <row r="87" spans="1:8" s="57" customFormat="1" ht="30" customHeight="1" x14ac:dyDescent="0.25">
      <c r="A87" s="58"/>
      <c r="B87" s="59">
        <v>32</v>
      </c>
      <c r="C87" s="60"/>
      <c r="D87" s="91" t="s">
        <v>144</v>
      </c>
      <c r="E87" s="121">
        <v>500</v>
      </c>
      <c r="F87" s="121">
        <v>500</v>
      </c>
      <c r="G87" s="131">
        <f>SUM(G88:G91)</f>
        <v>500</v>
      </c>
      <c r="H87" s="155">
        <f t="shared" ref="H87" si="11">SUM(G87/F87*100)</f>
        <v>100</v>
      </c>
    </row>
    <row r="88" spans="1:8" s="33" customFormat="1" ht="30" customHeight="1" x14ac:dyDescent="0.25">
      <c r="A88" s="209">
        <v>3211</v>
      </c>
      <c r="B88" s="209"/>
      <c r="C88" s="209"/>
      <c r="D88" s="92" t="s">
        <v>145</v>
      </c>
      <c r="E88" s="122"/>
      <c r="F88" s="122"/>
      <c r="G88" s="132">
        <v>0</v>
      </c>
      <c r="H88" s="154"/>
    </row>
    <row r="89" spans="1:8" s="33" customFormat="1" ht="30" customHeight="1" x14ac:dyDescent="0.25">
      <c r="A89" s="209">
        <v>3221</v>
      </c>
      <c r="B89" s="209"/>
      <c r="C89" s="209"/>
      <c r="D89" s="92" t="s">
        <v>147</v>
      </c>
      <c r="E89" s="122"/>
      <c r="F89" s="122"/>
      <c r="G89" s="132">
        <v>34</v>
      </c>
      <c r="H89" s="154"/>
    </row>
    <row r="90" spans="1:8" s="33" customFormat="1" ht="30" customHeight="1" x14ac:dyDescent="0.25">
      <c r="A90" s="209">
        <v>3225</v>
      </c>
      <c r="B90" s="209"/>
      <c r="C90" s="209"/>
      <c r="D90" s="92" t="s">
        <v>150</v>
      </c>
      <c r="E90" s="122"/>
      <c r="F90" s="122"/>
      <c r="G90" s="132">
        <v>466</v>
      </c>
      <c r="H90" s="154"/>
    </row>
    <row r="91" spans="1:8" s="33" customFormat="1" ht="30" customHeight="1" x14ac:dyDescent="0.25">
      <c r="A91" s="209">
        <v>3299</v>
      </c>
      <c r="B91" s="209"/>
      <c r="C91" s="209"/>
      <c r="D91" s="92" t="s">
        <v>163</v>
      </c>
      <c r="E91" s="122"/>
      <c r="F91" s="122"/>
      <c r="G91" s="132">
        <v>0</v>
      </c>
      <c r="H91" s="154"/>
    </row>
    <row r="92" spans="1:8" s="57" customFormat="1" ht="30" customHeight="1" x14ac:dyDescent="0.25">
      <c r="A92" s="203" t="s">
        <v>217</v>
      </c>
      <c r="B92" s="204"/>
      <c r="C92" s="205"/>
      <c r="D92" s="86" t="s">
        <v>218</v>
      </c>
      <c r="E92" s="121">
        <f>SUM(E94,E98)</f>
        <v>1080000</v>
      </c>
      <c r="F92" s="121">
        <f>SUM(F94,F98)</f>
        <v>1080000</v>
      </c>
      <c r="G92" s="121">
        <f>SUM(G94,G98)</f>
        <v>1066127.23</v>
      </c>
      <c r="H92" s="155">
        <f t="shared" ref="H92" si="12">SUM(G92/F92*100)</f>
        <v>98.715484259259256</v>
      </c>
    </row>
    <row r="93" spans="1:8" s="57" customFormat="1" ht="30" customHeight="1" x14ac:dyDescent="0.25">
      <c r="A93" s="200" t="s">
        <v>219</v>
      </c>
      <c r="B93" s="201"/>
      <c r="C93" s="202"/>
      <c r="D93" s="87" t="s">
        <v>220</v>
      </c>
      <c r="E93" s="121">
        <f>SUM(E94,E98)</f>
        <v>1080000</v>
      </c>
      <c r="F93" s="121">
        <f>SUM(F94,F98)</f>
        <v>1080000</v>
      </c>
      <c r="G93" s="121">
        <f t="shared" ref="G93" si="13">SUM(G94,G98)</f>
        <v>1066127.23</v>
      </c>
      <c r="H93" s="155"/>
    </row>
    <row r="94" spans="1:8" s="57" customFormat="1" ht="30" customHeight="1" x14ac:dyDescent="0.25">
      <c r="A94" s="58"/>
      <c r="B94" s="59">
        <v>31</v>
      </c>
      <c r="C94" s="60"/>
      <c r="D94" s="91" t="s">
        <v>171</v>
      </c>
      <c r="E94" s="122">
        <v>1080000</v>
      </c>
      <c r="F94" s="122">
        <v>1080000</v>
      </c>
      <c r="G94" s="131">
        <f>SUM(G95:G97)</f>
        <v>1066127.23</v>
      </c>
      <c r="H94" s="155">
        <f t="shared" ref="H94" si="14">SUM(G94/F94*100)</f>
        <v>98.715484259259256</v>
      </c>
    </row>
    <row r="95" spans="1:8" s="33" customFormat="1" ht="30" customHeight="1" x14ac:dyDescent="0.25">
      <c r="A95" s="209">
        <v>3111</v>
      </c>
      <c r="B95" s="209"/>
      <c r="C95" s="209"/>
      <c r="D95" s="92" t="s">
        <v>172</v>
      </c>
      <c r="E95" s="122"/>
      <c r="F95" s="122"/>
      <c r="G95" s="132">
        <v>885953.68</v>
      </c>
      <c r="H95" s="154"/>
    </row>
    <row r="96" spans="1:8" s="33" customFormat="1" ht="30" customHeight="1" x14ac:dyDescent="0.25">
      <c r="A96" s="209">
        <v>3121</v>
      </c>
      <c r="B96" s="209"/>
      <c r="C96" s="209"/>
      <c r="D96" s="92" t="s">
        <v>173</v>
      </c>
      <c r="E96" s="122"/>
      <c r="F96" s="122"/>
      <c r="G96" s="132">
        <v>33991.08</v>
      </c>
      <c r="H96" s="154"/>
    </row>
    <row r="97" spans="1:8" s="33" customFormat="1" ht="30" customHeight="1" x14ac:dyDescent="0.25">
      <c r="A97" s="209">
        <v>3132</v>
      </c>
      <c r="B97" s="209"/>
      <c r="C97" s="209"/>
      <c r="D97" s="92" t="s">
        <v>174</v>
      </c>
      <c r="E97" s="122"/>
      <c r="F97" s="122"/>
      <c r="G97" s="132">
        <v>146182.47</v>
      </c>
      <c r="H97" s="154"/>
    </row>
    <row r="98" spans="1:8" s="57" customFormat="1" ht="30" customHeight="1" x14ac:dyDescent="0.25">
      <c r="A98" s="58"/>
      <c r="B98" s="59">
        <v>32</v>
      </c>
      <c r="C98" s="60"/>
      <c r="D98" s="91" t="s">
        <v>144</v>
      </c>
      <c r="E98" s="121">
        <v>0</v>
      </c>
      <c r="F98" s="121">
        <v>0</v>
      </c>
      <c r="G98" s="131">
        <f>SUM(G99)</f>
        <v>0</v>
      </c>
      <c r="H98" s="155"/>
    </row>
    <row r="99" spans="1:8" s="33" customFormat="1" ht="30" customHeight="1" x14ac:dyDescent="0.25">
      <c r="A99" s="209">
        <v>3295</v>
      </c>
      <c r="B99" s="209"/>
      <c r="C99" s="209"/>
      <c r="D99" s="92" t="s">
        <v>162</v>
      </c>
      <c r="E99" s="122"/>
      <c r="F99" s="122"/>
      <c r="G99" s="132">
        <v>0</v>
      </c>
      <c r="H99" s="154"/>
    </row>
    <row r="100" spans="1:8" s="57" customFormat="1" ht="30" customHeight="1" x14ac:dyDescent="0.25">
      <c r="A100" s="203" t="s">
        <v>221</v>
      </c>
      <c r="B100" s="204"/>
      <c r="C100" s="205"/>
      <c r="D100" s="86" t="s">
        <v>222</v>
      </c>
      <c r="E100" s="121">
        <f>SUM(E101,E105,E114,E134,E118,E127,E155,E139,E151,E163)</f>
        <v>41071.22</v>
      </c>
      <c r="F100" s="121">
        <f t="shared" ref="F100:G100" si="15">SUM(F101,F105,F114,F134,F118,F127,F155,F139,F151,F163)</f>
        <v>41071.22</v>
      </c>
      <c r="G100" s="121">
        <f t="shared" si="15"/>
        <v>20390.02</v>
      </c>
      <c r="H100" s="156">
        <f>G100/F100*100</f>
        <v>49.645518199848944</v>
      </c>
    </row>
    <row r="101" spans="1:8" s="57" customFormat="1" ht="30" customHeight="1" x14ac:dyDescent="0.25">
      <c r="A101" s="203" t="s">
        <v>260</v>
      </c>
      <c r="B101" s="204"/>
      <c r="C101" s="205"/>
      <c r="D101" s="100" t="s">
        <v>261</v>
      </c>
      <c r="E101" s="121">
        <f>SUM(E103)</f>
        <v>5530.22</v>
      </c>
      <c r="F101" s="121">
        <f>SUM(F103)</f>
        <v>5530.22</v>
      </c>
      <c r="G101" s="121">
        <f>SUM(G103)</f>
        <v>0</v>
      </c>
      <c r="H101" s="155">
        <f t="shared" ref="H101" si="16">SUM(G101/F101*100)</f>
        <v>0</v>
      </c>
    </row>
    <row r="102" spans="1:8" s="57" customFormat="1" ht="30" customHeight="1" x14ac:dyDescent="0.25">
      <c r="A102" s="200" t="s">
        <v>235</v>
      </c>
      <c r="B102" s="201"/>
      <c r="C102" s="202"/>
      <c r="D102" s="101" t="s">
        <v>236</v>
      </c>
      <c r="E102" s="121">
        <f>SUM(E103)</f>
        <v>5530.22</v>
      </c>
      <c r="F102" s="121">
        <f>SUM(F103)</f>
        <v>5530.22</v>
      </c>
      <c r="G102" s="121">
        <f t="shared" ref="G102" si="17">SUM(G103)</f>
        <v>0</v>
      </c>
      <c r="H102" s="155"/>
    </row>
    <row r="103" spans="1:8" s="57" customFormat="1" ht="30" customHeight="1" x14ac:dyDescent="0.25">
      <c r="A103" s="58"/>
      <c r="B103" s="59">
        <v>32</v>
      </c>
      <c r="C103" s="60"/>
      <c r="D103" s="91" t="s">
        <v>144</v>
      </c>
      <c r="E103" s="121">
        <v>5530.22</v>
      </c>
      <c r="F103" s="121">
        <v>5530.22</v>
      </c>
      <c r="G103" s="131">
        <f>SUM(G104)</f>
        <v>0</v>
      </c>
      <c r="H103" s="155">
        <f t="shared" ref="H103" si="18">SUM(G103/F103*100)</f>
        <v>0</v>
      </c>
    </row>
    <row r="104" spans="1:8" s="33" customFormat="1" ht="30" customHeight="1" x14ac:dyDescent="0.25">
      <c r="A104" s="209">
        <v>3212</v>
      </c>
      <c r="B104" s="209"/>
      <c r="C104" s="209"/>
      <c r="D104" s="92" t="s">
        <v>166</v>
      </c>
      <c r="E104" s="122"/>
      <c r="F104" s="122"/>
      <c r="G104" s="132">
        <v>0</v>
      </c>
      <c r="H104" s="154"/>
    </row>
    <row r="105" spans="1:8" s="57" customFormat="1" ht="30" customHeight="1" x14ac:dyDescent="0.25">
      <c r="A105" s="203" t="s">
        <v>223</v>
      </c>
      <c r="B105" s="204"/>
      <c r="C105" s="205"/>
      <c r="D105" s="86" t="s">
        <v>224</v>
      </c>
      <c r="E105" s="121">
        <f>SUM(E107,E110,E112)</f>
        <v>1</v>
      </c>
      <c r="F105" s="121">
        <f>SUM(F107,F110,F112)</f>
        <v>1</v>
      </c>
      <c r="G105" s="121">
        <f>SUM(G107,G110,G112)</f>
        <v>0</v>
      </c>
      <c r="H105" s="155">
        <f t="shared" ref="H105" si="19">SUM(G105/F105*100)</f>
        <v>0</v>
      </c>
    </row>
    <row r="106" spans="1:8" s="57" customFormat="1" ht="30" customHeight="1" x14ac:dyDescent="0.25">
      <c r="A106" s="200" t="s">
        <v>235</v>
      </c>
      <c r="B106" s="201"/>
      <c r="C106" s="202"/>
      <c r="D106" s="101" t="s">
        <v>236</v>
      </c>
      <c r="E106" s="121">
        <f>SUM(E107)</f>
        <v>1</v>
      </c>
      <c r="F106" s="121">
        <f>SUM(F107)</f>
        <v>1</v>
      </c>
      <c r="G106" s="121">
        <f>SUM(G107)</f>
        <v>0</v>
      </c>
      <c r="H106" s="155"/>
    </row>
    <row r="107" spans="1:8" s="57" customFormat="1" ht="30" customHeight="1" x14ac:dyDescent="0.25">
      <c r="A107" s="58"/>
      <c r="B107" s="59">
        <v>32</v>
      </c>
      <c r="C107" s="60"/>
      <c r="D107" s="91" t="s">
        <v>144</v>
      </c>
      <c r="E107" s="121">
        <v>1</v>
      </c>
      <c r="F107" s="121">
        <v>1</v>
      </c>
      <c r="G107" s="131">
        <f>SUM(G108)</f>
        <v>0</v>
      </c>
      <c r="H107" s="155">
        <f t="shared" ref="H107" si="20">SUM(G107/F107*100)</f>
        <v>0</v>
      </c>
    </row>
    <row r="108" spans="1:8" s="33" customFormat="1" ht="30" customHeight="1" x14ac:dyDescent="0.25">
      <c r="A108" s="209">
        <v>3211</v>
      </c>
      <c r="B108" s="209"/>
      <c r="C108" s="209"/>
      <c r="D108" s="92" t="s">
        <v>145</v>
      </c>
      <c r="E108" s="122"/>
      <c r="F108" s="122"/>
      <c r="G108" s="132">
        <v>0</v>
      </c>
      <c r="H108" s="154"/>
    </row>
    <row r="109" spans="1:8" s="57" customFormat="1" ht="30" customHeight="1" x14ac:dyDescent="0.25">
      <c r="A109" s="200" t="s">
        <v>225</v>
      </c>
      <c r="B109" s="201"/>
      <c r="C109" s="202"/>
      <c r="D109" s="87" t="s">
        <v>226</v>
      </c>
      <c r="E109" s="121">
        <f>SUM(E110,E112)</f>
        <v>0</v>
      </c>
      <c r="F109" s="121">
        <f>SUM(F110,F112)</f>
        <v>0</v>
      </c>
      <c r="G109" s="121">
        <f t="shared" ref="G109" si="21">SUM(G110,G112)</f>
        <v>0</v>
      </c>
      <c r="H109" s="155"/>
    </row>
    <row r="110" spans="1:8" s="57" customFormat="1" ht="30" customHeight="1" x14ac:dyDescent="0.25">
      <c r="A110" s="58"/>
      <c r="B110" s="59">
        <v>31</v>
      </c>
      <c r="C110" s="60"/>
      <c r="D110" s="91" t="s">
        <v>171</v>
      </c>
      <c r="E110" s="121">
        <v>0</v>
      </c>
      <c r="F110" s="121">
        <v>0</v>
      </c>
      <c r="G110" s="131">
        <f>SUM(G111)</f>
        <v>0</v>
      </c>
      <c r="H110" s="155">
        <v>0</v>
      </c>
    </row>
    <row r="111" spans="1:8" s="33" customFormat="1" ht="30" customHeight="1" x14ac:dyDescent="0.25">
      <c r="A111" s="209">
        <v>3121</v>
      </c>
      <c r="B111" s="209"/>
      <c r="C111" s="209"/>
      <c r="D111" s="92" t="s">
        <v>173</v>
      </c>
      <c r="E111" s="122"/>
      <c r="F111" s="122"/>
      <c r="G111" s="132">
        <v>0</v>
      </c>
      <c r="H111" s="154"/>
    </row>
    <row r="112" spans="1:8" s="57" customFormat="1" ht="30" customHeight="1" x14ac:dyDescent="0.25">
      <c r="A112" s="58"/>
      <c r="B112" s="59">
        <v>32</v>
      </c>
      <c r="C112" s="60"/>
      <c r="D112" s="91" t="s">
        <v>144</v>
      </c>
      <c r="E112" s="121">
        <v>0</v>
      </c>
      <c r="F112" s="121">
        <v>0</v>
      </c>
      <c r="G112" s="131">
        <f>SUM(G113)</f>
        <v>0</v>
      </c>
      <c r="H112" s="155">
        <v>0</v>
      </c>
    </row>
    <row r="113" spans="1:8" s="33" customFormat="1" ht="30" customHeight="1" x14ac:dyDescent="0.25">
      <c r="A113" s="209">
        <v>3211</v>
      </c>
      <c r="B113" s="209"/>
      <c r="C113" s="209"/>
      <c r="D113" s="92" t="s">
        <v>145</v>
      </c>
      <c r="E113" s="122"/>
      <c r="F113" s="122"/>
      <c r="G113" s="132">
        <v>0</v>
      </c>
      <c r="H113" s="154"/>
    </row>
    <row r="114" spans="1:8" s="57" customFormat="1" ht="30" customHeight="1" x14ac:dyDescent="0.25">
      <c r="A114" s="203" t="s">
        <v>282</v>
      </c>
      <c r="B114" s="204"/>
      <c r="C114" s="205"/>
      <c r="D114" s="100" t="s">
        <v>283</v>
      </c>
      <c r="E114" s="121">
        <f>E115</f>
        <v>10000</v>
      </c>
      <c r="F114" s="121">
        <f t="shared" ref="F114:G114" si="22">F115</f>
        <v>10000</v>
      </c>
      <c r="G114" s="121">
        <f t="shared" si="22"/>
        <v>9586.48</v>
      </c>
      <c r="H114" s="155">
        <f t="shared" ref="H114" si="23">SUM(G114/F114*100)</f>
        <v>95.864799999999988</v>
      </c>
    </row>
    <row r="115" spans="1:8" s="57" customFormat="1" ht="30" customHeight="1" x14ac:dyDescent="0.25">
      <c r="A115" s="200" t="s">
        <v>281</v>
      </c>
      <c r="B115" s="201"/>
      <c r="C115" s="202"/>
      <c r="D115" s="101" t="s">
        <v>220</v>
      </c>
      <c r="E115" s="121">
        <f>SUM(E116)</f>
        <v>10000</v>
      </c>
      <c r="F115" s="121">
        <f t="shared" ref="F115:G115" si="24">SUM(F116)</f>
        <v>10000</v>
      </c>
      <c r="G115" s="121">
        <f t="shared" si="24"/>
        <v>9586.48</v>
      </c>
      <c r="H115" s="155"/>
    </row>
    <row r="116" spans="1:8" s="33" customFormat="1" ht="30" customHeight="1" x14ac:dyDescent="0.25">
      <c r="A116" s="58"/>
      <c r="B116" s="59">
        <v>32</v>
      </c>
      <c r="C116" s="60"/>
      <c r="D116" s="91" t="s">
        <v>144</v>
      </c>
      <c r="E116" s="121">
        <v>10000</v>
      </c>
      <c r="F116" s="121">
        <v>10000</v>
      </c>
      <c r="G116" s="131">
        <f>SUM(G117)</f>
        <v>9586.48</v>
      </c>
      <c r="H116" s="155">
        <f t="shared" ref="H116" si="25">SUM(G116/F116*100)</f>
        <v>95.864799999999988</v>
      </c>
    </row>
    <row r="117" spans="1:8" s="33" customFormat="1" ht="30" customHeight="1" x14ac:dyDescent="0.25">
      <c r="A117" s="209">
        <v>3231</v>
      </c>
      <c r="B117" s="209"/>
      <c r="C117" s="209"/>
      <c r="D117" s="92" t="s">
        <v>313</v>
      </c>
      <c r="E117" s="122"/>
      <c r="F117" s="122"/>
      <c r="G117" s="132">
        <v>9586.48</v>
      </c>
      <c r="H117" s="154"/>
    </row>
    <row r="118" spans="1:8" s="57" customFormat="1" ht="30" customHeight="1" x14ac:dyDescent="0.25">
      <c r="A118" s="203" t="s">
        <v>284</v>
      </c>
      <c r="B118" s="204"/>
      <c r="C118" s="205"/>
      <c r="D118" s="86" t="s">
        <v>285</v>
      </c>
      <c r="E118" s="121">
        <f>SUM(E120)</f>
        <v>0</v>
      </c>
      <c r="F118" s="121">
        <f>SUM(F120)</f>
        <v>0</v>
      </c>
      <c r="G118" s="121">
        <f>SUM(G120)</f>
        <v>0</v>
      </c>
      <c r="H118" s="155">
        <v>0</v>
      </c>
    </row>
    <row r="119" spans="1:8" s="57" customFormat="1" ht="30" customHeight="1" x14ac:dyDescent="0.25">
      <c r="A119" s="200" t="s">
        <v>219</v>
      </c>
      <c r="B119" s="201"/>
      <c r="C119" s="202"/>
      <c r="D119" s="87" t="s">
        <v>220</v>
      </c>
      <c r="E119" s="121">
        <f>SUM(E120)</f>
        <v>0</v>
      </c>
      <c r="F119" s="121">
        <f>SUM(F120)</f>
        <v>0</v>
      </c>
      <c r="G119" s="121">
        <f t="shared" ref="G119" si="26">SUM(G120)</f>
        <v>0</v>
      </c>
      <c r="H119" s="155"/>
    </row>
    <row r="120" spans="1:8" s="57" customFormat="1" ht="30" customHeight="1" x14ac:dyDescent="0.25">
      <c r="A120" s="58"/>
      <c r="B120" s="59">
        <v>32</v>
      </c>
      <c r="C120" s="60"/>
      <c r="D120" s="91" t="s">
        <v>144</v>
      </c>
      <c r="E120" s="121">
        <v>0</v>
      </c>
      <c r="F120" s="121">
        <v>0</v>
      </c>
      <c r="G120" s="131">
        <f>SUM(G121:G126)</f>
        <v>0</v>
      </c>
      <c r="H120" s="155">
        <v>0</v>
      </c>
    </row>
    <row r="121" spans="1:8" s="33" customFormat="1" ht="30" customHeight="1" x14ac:dyDescent="0.25">
      <c r="A121" s="209">
        <v>3222</v>
      </c>
      <c r="B121" s="209"/>
      <c r="C121" s="209"/>
      <c r="D121" s="92" t="s">
        <v>148</v>
      </c>
      <c r="E121" s="122"/>
      <c r="F121" s="122"/>
      <c r="G121" s="132">
        <v>0</v>
      </c>
      <c r="H121" s="154"/>
    </row>
    <row r="122" spans="1:8" s="33" customFormat="1" ht="30" customHeight="1" x14ac:dyDescent="0.25">
      <c r="A122" s="209">
        <v>3225</v>
      </c>
      <c r="B122" s="209"/>
      <c r="C122" s="209"/>
      <c r="D122" s="92" t="s">
        <v>150</v>
      </c>
      <c r="E122" s="122"/>
      <c r="F122" s="122"/>
      <c r="G122" s="132">
        <v>0</v>
      </c>
      <c r="H122" s="154"/>
    </row>
    <row r="123" spans="1:8" s="33" customFormat="1" ht="30" customHeight="1" x14ac:dyDescent="0.25">
      <c r="A123" s="209">
        <v>3231</v>
      </c>
      <c r="B123" s="209"/>
      <c r="C123" s="209"/>
      <c r="D123" s="92" t="s">
        <v>152</v>
      </c>
      <c r="E123" s="122"/>
      <c r="F123" s="122"/>
      <c r="G123" s="132">
        <v>0</v>
      </c>
      <c r="H123" s="154"/>
    </row>
    <row r="124" spans="1:8" s="33" customFormat="1" ht="30" customHeight="1" x14ac:dyDescent="0.25">
      <c r="A124" s="209">
        <v>3237</v>
      </c>
      <c r="B124" s="209"/>
      <c r="C124" s="209"/>
      <c r="D124" s="92" t="s">
        <v>157</v>
      </c>
      <c r="E124" s="122"/>
      <c r="F124" s="122"/>
      <c r="G124" s="132">
        <v>0</v>
      </c>
      <c r="H124" s="154"/>
    </row>
    <row r="125" spans="1:8" s="33" customFormat="1" ht="30" customHeight="1" x14ac:dyDescent="0.25">
      <c r="A125" s="209">
        <v>3239</v>
      </c>
      <c r="B125" s="209"/>
      <c r="C125" s="209"/>
      <c r="D125" s="92" t="s">
        <v>159</v>
      </c>
      <c r="E125" s="122"/>
      <c r="F125" s="122"/>
      <c r="G125" s="132">
        <v>0</v>
      </c>
      <c r="H125" s="154"/>
    </row>
    <row r="126" spans="1:8" s="33" customFormat="1" ht="30" customHeight="1" x14ac:dyDescent="0.25">
      <c r="A126" s="209">
        <v>3293</v>
      </c>
      <c r="B126" s="209"/>
      <c r="C126" s="209"/>
      <c r="D126" s="92" t="s">
        <v>160</v>
      </c>
      <c r="E126" s="122"/>
      <c r="F126" s="122"/>
      <c r="G126" s="132">
        <v>0</v>
      </c>
      <c r="H126" s="154"/>
    </row>
    <row r="127" spans="1:8" s="57" customFormat="1" ht="30" customHeight="1" x14ac:dyDescent="0.25">
      <c r="A127" s="203" t="s">
        <v>229</v>
      </c>
      <c r="B127" s="204"/>
      <c r="C127" s="205"/>
      <c r="D127" s="86" t="s">
        <v>230</v>
      </c>
      <c r="E127" s="121">
        <f>SUM(E129)</f>
        <v>690</v>
      </c>
      <c r="F127" s="121">
        <f>SUM(F129)</f>
        <v>690</v>
      </c>
      <c r="G127" s="121">
        <f>SUM(G129)</f>
        <v>690</v>
      </c>
      <c r="H127" s="155">
        <f t="shared" ref="H127" si="27">SUM(G127/F127*100)</f>
        <v>100</v>
      </c>
    </row>
    <row r="128" spans="1:8" s="57" customFormat="1" ht="30" customHeight="1" x14ac:dyDescent="0.25">
      <c r="A128" s="200" t="s">
        <v>231</v>
      </c>
      <c r="B128" s="201"/>
      <c r="C128" s="202"/>
      <c r="D128" s="90" t="s">
        <v>232</v>
      </c>
      <c r="E128" s="121">
        <f>SUM(E129)</f>
        <v>690</v>
      </c>
      <c r="F128" s="121">
        <f>SUM(F129)</f>
        <v>690</v>
      </c>
      <c r="G128" s="121">
        <f t="shared" ref="G128" si="28">SUM(G129)</f>
        <v>690</v>
      </c>
      <c r="H128" s="155"/>
    </row>
    <row r="129" spans="1:8" s="57" customFormat="1" ht="30" customHeight="1" x14ac:dyDescent="0.25">
      <c r="A129" s="58"/>
      <c r="B129" s="59">
        <v>32</v>
      </c>
      <c r="C129" s="60"/>
      <c r="D129" s="91" t="s">
        <v>144</v>
      </c>
      <c r="E129" s="121">
        <v>690</v>
      </c>
      <c r="F129" s="121">
        <v>690</v>
      </c>
      <c r="G129" s="131">
        <f>SUM(G130:G133)</f>
        <v>690</v>
      </c>
      <c r="H129" s="155">
        <f t="shared" ref="H129" si="29">SUM(G129/F129*100)</f>
        <v>100</v>
      </c>
    </row>
    <row r="130" spans="1:8" s="33" customFormat="1" ht="30" customHeight="1" x14ac:dyDescent="0.25">
      <c r="A130" s="193">
        <v>3222</v>
      </c>
      <c r="B130" s="194"/>
      <c r="C130" s="195"/>
      <c r="D130" s="92" t="s">
        <v>148</v>
      </c>
      <c r="E130" s="122"/>
      <c r="F130" s="122"/>
      <c r="G130" s="132">
        <v>603.14</v>
      </c>
      <c r="H130" s="154"/>
    </row>
    <row r="131" spans="1:8" s="33" customFormat="1" ht="30" customHeight="1" x14ac:dyDescent="0.25">
      <c r="A131" s="193">
        <v>3225</v>
      </c>
      <c r="B131" s="194"/>
      <c r="C131" s="195"/>
      <c r="D131" s="92" t="s">
        <v>150</v>
      </c>
      <c r="E131" s="122"/>
      <c r="F131" s="122"/>
      <c r="G131" s="132">
        <v>0</v>
      </c>
      <c r="H131" s="154"/>
    </row>
    <row r="132" spans="1:8" s="33" customFormat="1" ht="30" customHeight="1" x14ac:dyDescent="0.25">
      <c r="A132" s="193">
        <v>3237</v>
      </c>
      <c r="B132" s="194"/>
      <c r="C132" s="195"/>
      <c r="D132" s="92" t="s">
        <v>157</v>
      </c>
      <c r="E132" s="122"/>
      <c r="F132" s="122"/>
      <c r="G132" s="132">
        <v>86.86</v>
      </c>
      <c r="H132" s="154"/>
    </row>
    <row r="133" spans="1:8" s="33" customFormat="1" ht="30" customHeight="1" x14ac:dyDescent="0.25">
      <c r="A133" s="193">
        <v>3293</v>
      </c>
      <c r="B133" s="194"/>
      <c r="C133" s="195"/>
      <c r="D133" s="92" t="s">
        <v>160</v>
      </c>
      <c r="E133" s="122"/>
      <c r="F133" s="122"/>
      <c r="G133" s="132">
        <v>0</v>
      </c>
      <c r="H133" s="154"/>
    </row>
    <row r="134" spans="1:8" s="57" customFormat="1" ht="30" customHeight="1" x14ac:dyDescent="0.25">
      <c r="A134" s="220" t="s">
        <v>314</v>
      </c>
      <c r="B134" s="221"/>
      <c r="C134" s="222"/>
      <c r="D134" s="143" t="s">
        <v>315</v>
      </c>
      <c r="E134" s="121">
        <f>E135</f>
        <v>0</v>
      </c>
      <c r="F134" s="121">
        <f t="shared" ref="F134:G135" si="30">F135</f>
        <v>0</v>
      </c>
      <c r="G134" s="121">
        <f t="shared" si="30"/>
        <v>0</v>
      </c>
      <c r="H134" s="155"/>
    </row>
    <row r="135" spans="1:8" s="33" customFormat="1" ht="30" customHeight="1" x14ac:dyDescent="0.25">
      <c r="A135" s="226" t="s">
        <v>219</v>
      </c>
      <c r="B135" s="227"/>
      <c r="C135" s="228"/>
      <c r="D135" s="139" t="s">
        <v>220</v>
      </c>
      <c r="E135" s="122">
        <f>E136</f>
        <v>0</v>
      </c>
      <c r="F135" s="122">
        <f t="shared" si="30"/>
        <v>0</v>
      </c>
      <c r="G135" s="122">
        <f t="shared" si="30"/>
        <v>0</v>
      </c>
      <c r="H135" s="154"/>
    </row>
    <row r="136" spans="1:8" s="33" customFormat="1" ht="30" customHeight="1" x14ac:dyDescent="0.25">
      <c r="A136" s="133"/>
      <c r="B136" s="134">
        <v>32</v>
      </c>
      <c r="C136" s="135"/>
      <c r="D136" s="139" t="s">
        <v>144</v>
      </c>
      <c r="E136" s="122">
        <f>E137+E138</f>
        <v>0</v>
      </c>
      <c r="F136" s="122">
        <v>0</v>
      </c>
      <c r="G136" s="122">
        <v>0</v>
      </c>
      <c r="H136" s="154"/>
    </row>
    <row r="137" spans="1:8" s="33" customFormat="1" ht="30" customHeight="1" x14ac:dyDescent="0.25">
      <c r="A137" s="133"/>
      <c r="B137" s="134">
        <v>3222</v>
      </c>
      <c r="C137" s="135"/>
      <c r="D137" s="139" t="s">
        <v>148</v>
      </c>
      <c r="E137" s="122">
        <v>0</v>
      </c>
      <c r="F137" s="122"/>
      <c r="G137" s="122">
        <v>0</v>
      </c>
      <c r="H137" s="154"/>
    </row>
    <row r="138" spans="1:8" s="33" customFormat="1" ht="30" customHeight="1" x14ac:dyDescent="0.25">
      <c r="A138" s="193">
        <v>3231</v>
      </c>
      <c r="B138" s="194"/>
      <c r="C138" s="195"/>
      <c r="D138" s="139" t="s">
        <v>316</v>
      </c>
      <c r="E138" s="122">
        <v>0</v>
      </c>
      <c r="F138" s="122"/>
      <c r="G138" s="122">
        <v>0</v>
      </c>
      <c r="H138" s="154"/>
    </row>
    <row r="139" spans="1:8" s="57" customFormat="1" ht="30" customHeight="1" x14ac:dyDescent="0.25">
      <c r="A139" s="220" t="s">
        <v>286</v>
      </c>
      <c r="B139" s="221"/>
      <c r="C139" s="222"/>
      <c r="D139" s="143" t="s">
        <v>287</v>
      </c>
      <c r="E139" s="121">
        <f>E140</f>
        <v>20000</v>
      </c>
      <c r="F139" s="121">
        <f>F140</f>
        <v>20000</v>
      </c>
      <c r="G139" s="121">
        <f>G140</f>
        <v>6217.96</v>
      </c>
      <c r="H139" s="155">
        <f>G139/F139*100</f>
        <v>31.0898</v>
      </c>
    </row>
    <row r="140" spans="1:8" s="33" customFormat="1" ht="30" customHeight="1" x14ac:dyDescent="0.25">
      <c r="A140" s="226" t="s">
        <v>288</v>
      </c>
      <c r="B140" s="227"/>
      <c r="C140" s="228"/>
      <c r="D140" s="144" t="s">
        <v>214</v>
      </c>
      <c r="E140" s="121">
        <f>SUM(E141,E144,E148)</f>
        <v>20000</v>
      </c>
      <c r="F140" s="121">
        <f>SUM(F141,F144,F148)</f>
        <v>20000</v>
      </c>
      <c r="G140" s="121">
        <f>SUM(G141,G144,G148)</f>
        <v>6217.96</v>
      </c>
      <c r="H140" s="155"/>
    </row>
    <row r="141" spans="1:8" s="57" customFormat="1" ht="30" customHeight="1" x14ac:dyDescent="0.25">
      <c r="A141" s="140"/>
      <c r="B141" s="145">
        <v>31</v>
      </c>
      <c r="C141" s="142"/>
      <c r="D141" s="143" t="s">
        <v>171</v>
      </c>
      <c r="E141" s="121">
        <v>5000</v>
      </c>
      <c r="F141" s="121">
        <v>5000</v>
      </c>
      <c r="G141" s="121">
        <f>G142+G143</f>
        <v>2240</v>
      </c>
      <c r="H141" s="155">
        <f>G141/F141*100</f>
        <v>44.800000000000004</v>
      </c>
    </row>
    <row r="142" spans="1:8" s="33" customFormat="1" ht="30" customHeight="1" x14ac:dyDescent="0.25">
      <c r="A142" s="193">
        <v>3111</v>
      </c>
      <c r="B142" s="194"/>
      <c r="C142" s="195"/>
      <c r="D142" s="139" t="s">
        <v>289</v>
      </c>
      <c r="E142" s="122"/>
      <c r="F142" s="122"/>
      <c r="G142" s="122">
        <v>2240</v>
      </c>
      <c r="H142" s="154"/>
    </row>
    <row r="143" spans="1:8" s="33" customFormat="1" ht="30" customHeight="1" x14ac:dyDescent="0.25">
      <c r="A143" s="193">
        <v>3131</v>
      </c>
      <c r="B143" s="194"/>
      <c r="C143" s="195"/>
      <c r="D143" s="139" t="s">
        <v>174</v>
      </c>
      <c r="E143" s="122"/>
      <c r="F143" s="122"/>
      <c r="G143" s="122">
        <v>0</v>
      </c>
      <c r="H143" s="154"/>
    </row>
    <row r="144" spans="1:8" s="57" customFormat="1" ht="30" customHeight="1" x14ac:dyDescent="0.25">
      <c r="A144" s="140"/>
      <c r="B144" s="145">
        <v>32</v>
      </c>
      <c r="C144" s="142"/>
      <c r="D144" s="143" t="s">
        <v>144</v>
      </c>
      <c r="E144" s="121">
        <v>6650</v>
      </c>
      <c r="F144" s="121">
        <v>6650</v>
      </c>
      <c r="G144" s="121">
        <f>G145+G146+G147</f>
        <v>1636.38</v>
      </c>
      <c r="H144" s="155">
        <f>G144/F144*100</f>
        <v>24.607218045112784</v>
      </c>
    </row>
    <row r="145" spans="1:8" s="33" customFormat="1" ht="30" customHeight="1" x14ac:dyDescent="0.25">
      <c r="A145" s="193">
        <v>3224</v>
      </c>
      <c r="B145" s="194"/>
      <c r="C145" s="195"/>
      <c r="D145" s="139" t="s">
        <v>317</v>
      </c>
      <c r="E145" s="122"/>
      <c r="F145" s="122"/>
      <c r="G145" s="122">
        <v>740</v>
      </c>
      <c r="H145" s="154"/>
    </row>
    <row r="146" spans="1:8" s="33" customFormat="1" ht="30" customHeight="1" x14ac:dyDescent="0.25">
      <c r="A146" s="193">
        <v>3225</v>
      </c>
      <c r="B146" s="194"/>
      <c r="C146" s="195"/>
      <c r="D146" s="139" t="s">
        <v>150</v>
      </c>
      <c r="E146" s="122"/>
      <c r="F146" s="122"/>
      <c r="G146" s="122">
        <v>896.38</v>
      </c>
      <c r="H146" s="154"/>
    </row>
    <row r="147" spans="1:8" s="33" customFormat="1" ht="30" customHeight="1" x14ac:dyDescent="0.25">
      <c r="A147" s="193">
        <v>3299</v>
      </c>
      <c r="B147" s="194"/>
      <c r="C147" s="195"/>
      <c r="D147" s="139" t="s">
        <v>318</v>
      </c>
      <c r="E147" s="122"/>
      <c r="F147" s="122"/>
      <c r="G147" s="122">
        <v>0</v>
      </c>
      <c r="H147" s="154"/>
    </row>
    <row r="148" spans="1:8" s="57" customFormat="1" ht="30" customHeight="1" x14ac:dyDescent="0.25">
      <c r="A148" s="140"/>
      <c r="B148" s="145">
        <v>42</v>
      </c>
      <c r="C148" s="142"/>
      <c r="D148" s="143" t="s">
        <v>177</v>
      </c>
      <c r="E148" s="121">
        <v>8350</v>
      </c>
      <c r="F148" s="121">
        <v>8350</v>
      </c>
      <c r="G148" s="121">
        <f>G149+G150</f>
        <v>2341.58</v>
      </c>
      <c r="H148" s="155">
        <f>G148/F148*100</f>
        <v>28.042874251497008</v>
      </c>
    </row>
    <row r="149" spans="1:8" s="33" customFormat="1" ht="30" customHeight="1" x14ac:dyDescent="0.25">
      <c r="A149" s="193">
        <v>4221</v>
      </c>
      <c r="B149" s="194"/>
      <c r="C149" s="195"/>
      <c r="D149" s="139" t="s">
        <v>178</v>
      </c>
      <c r="E149" s="122"/>
      <c r="F149" s="122"/>
      <c r="G149" s="122">
        <v>2341.58</v>
      </c>
      <c r="H149" s="154"/>
    </row>
    <row r="150" spans="1:8" s="33" customFormat="1" ht="30" customHeight="1" x14ac:dyDescent="0.25">
      <c r="A150" s="193">
        <v>4241</v>
      </c>
      <c r="B150" s="194"/>
      <c r="C150" s="195"/>
      <c r="D150" s="139" t="s">
        <v>179</v>
      </c>
      <c r="E150" s="122"/>
      <c r="F150" s="122"/>
      <c r="G150" s="122">
        <v>0</v>
      </c>
      <c r="H150" s="154"/>
    </row>
    <row r="151" spans="1:8" s="57" customFormat="1" ht="30" customHeight="1" x14ac:dyDescent="0.25">
      <c r="A151" s="220" t="s">
        <v>290</v>
      </c>
      <c r="B151" s="221"/>
      <c r="C151" s="222"/>
      <c r="D151" s="143" t="s">
        <v>291</v>
      </c>
      <c r="E151" s="121">
        <f t="shared" ref="E151:G152" si="31">E152</f>
        <v>250</v>
      </c>
      <c r="F151" s="121">
        <f t="shared" si="31"/>
        <v>250</v>
      </c>
      <c r="G151" s="121">
        <f t="shared" si="31"/>
        <v>159.04</v>
      </c>
      <c r="H151" s="155">
        <f>G151/F151*100</f>
        <v>63.615999999999993</v>
      </c>
    </row>
    <row r="152" spans="1:8" s="57" customFormat="1" ht="30" customHeight="1" x14ac:dyDescent="0.25">
      <c r="A152" s="223" t="s">
        <v>288</v>
      </c>
      <c r="B152" s="224"/>
      <c r="C152" s="225"/>
      <c r="D152" s="139" t="s">
        <v>214</v>
      </c>
      <c r="E152" s="121">
        <f t="shared" si="31"/>
        <v>250</v>
      </c>
      <c r="F152" s="121">
        <f t="shared" si="31"/>
        <v>250</v>
      </c>
      <c r="G152" s="121">
        <f t="shared" si="31"/>
        <v>159.04</v>
      </c>
      <c r="H152" s="155"/>
    </row>
    <row r="153" spans="1:8" s="33" customFormat="1" ht="30" customHeight="1" x14ac:dyDescent="0.25">
      <c r="A153" s="140"/>
      <c r="B153" s="145">
        <v>32</v>
      </c>
      <c r="C153" s="142"/>
      <c r="D153" s="143" t="s">
        <v>144</v>
      </c>
      <c r="E153" s="121">
        <v>250</v>
      </c>
      <c r="F153" s="121">
        <v>250</v>
      </c>
      <c r="G153" s="121">
        <v>159.04</v>
      </c>
      <c r="H153" s="155">
        <f>G153/F153*100</f>
        <v>63.615999999999993</v>
      </c>
    </row>
    <row r="154" spans="1:8" s="33" customFormat="1" ht="30" customHeight="1" x14ac:dyDescent="0.25">
      <c r="A154" s="193">
        <v>3222</v>
      </c>
      <c r="B154" s="194"/>
      <c r="C154" s="195"/>
      <c r="D154" s="139" t="s">
        <v>148</v>
      </c>
      <c r="E154" s="122"/>
      <c r="F154" s="122"/>
      <c r="G154" s="122">
        <v>159.04</v>
      </c>
      <c r="H154" s="154"/>
    </row>
    <row r="155" spans="1:8" s="57" customFormat="1" ht="30" customHeight="1" x14ac:dyDescent="0.25">
      <c r="A155" s="203" t="s">
        <v>233</v>
      </c>
      <c r="B155" s="204"/>
      <c r="C155" s="205"/>
      <c r="D155" s="86" t="s">
        <v>234</v>
      </c>
      <c r="E155" s="121">
        <f>SUM(E157)</f>
        <v>1600</v>
      </c>
      <c r="F155" s="121">
        <f t="shared" ref="F155:G155" si="32">SUM(F157)</f>
        <v>1600</v>
      </c>
      <c r="G155" s="121">
        <f t="shared" si="32"/>
        <v>1600</v>
      </c>
      <c r="H155" s="155">
        <f t="shared" ref="H155" si="33">SUM(G155/F155*100)</f>
        <v>100</v>
      </c>
    </row>
    <row r="156" spans="1:8" s="57" customFormat="1" ht="30" customHeight="1" x14ac:dyDescent="0.25">
      <c r="A156" s="200" t="s">
        <v>235</v>
      </c>
      <c r="B156" s="201"/>
      <c r="C156" s="202"/>
      <c r="D156" s="87" t="s">
        <v>236</v>
      </c>
      <c r="E156" s="121">
        <f>SUM(E157)</f>
        <v>1600</v>
      </c>
      <c r="F156" s="121">
        <f t="shared" ref="F156:G156" si="34">SUM(F157)</f>
        <v>1600</v>
      </c>
      <c r="G156" s="121">
        <f t="shared" si="34"/>
        <v>1600</v>
      </c>
      <c r="H156" s="155"/>
    </row>
    <row r="157" spans="1:8" s="57" customFormat="1" ht="30" customHeight="1" x14ac:dyDescent="0.25">
      <c r="A157" s="58"/>
      <c r="B157" s="59">
        <v>32</v>
      </c>
      <c r="C157" s="60"/>
      <c r="D157" s="91" t="s">
        <v>144</v>
      </c>
      <c r="E157" s="121">
        <v>1600</v>
      </c>
      <c r="F157" s="121">
        <v>1600</v>
      </c>
      <c r="G157" s="131">
        <f>SUM(G159,G161,G158,G160,G162)</f>
        <v>1600</v>
      </c>
      <c r="H157" s="155">
        <f t="shared" ref="H157" si="35">SUM(G157/F157*100)</f>
        <v>100</v>
      </c>
    </row>
    <row r="158" spans="1:8" s="57" customFormat="1" ht="30" customHeight="1" x14ac:dyDescent="0.25">
      <c r="A158" s="193">
        <v>3211</v>
      </c>
      <c r="B158" s="194"/>
      <c r="C158" s="195"/>
      <c r="D158" s="92" t="s">
        <v>145</v>
      </c>
      <c r="E158" s="122"/>
      <c r="F158" s="122"/>
      <c r="G158" s="132">
        <v>420</v>
      </c>
      <c r="H158" s="155"/>
    </row>
    <row r="159" spans="1:8" s="57" customFormat="1" ht="30" customHeight="1" x14ac:dyDescent="0.25">
      <c r="A159" s="193">
        <v>3221</v>
      </c>
      <c r="B159" s="194"/>
      <c r="C159" s="195"/>
      <c r="D159" s="92" t="s">
        <v>319</v>
      </c>
      <c r="E159" s="121"/>
      <c r="F159" s="121"/>
      <c r="G159" s="132">
        <v>125</v>
      </c>
      <c r="H159" s="155"/>
    </row>
    <row r="160" spans="1:8" s="57" customFormat="1" ht="30" customHeight="1" x14ac:dyDescent="0.25">
      <c r="A160" s="193">
        <v>3222</v>
      </c>
      <c r="B160" s="194"/>
      <c r="C160" s="195"/>
      <c r="D160" s="91" t="s">
        <v>148</v>
      </c>
      <c r="E160" s="121"/>
      <c r="F160" s="121"/>
      <c r="G160" s="132">
        <v>211.25</v>
      </c>
      <c r="H160" s="155"/>
    </row>
    <row r="161" spans="1:8" s="33" customFormat="1" ht="30" customHeight="1" x14ac:dyDescent="0.25">
      <c r="A161" s="193">
        <v>3231</v>
      </c>
      <c r="B161" s="194"/>
      <c r="C161" s="195"/>
      <c r="D161" s="92" t="s">
        <v>320</v>
      </c>
      <c r="E161" s="122"/>
      <c r="F161" s="122"/>
      <c r="G161" s="132">
        <v>643.75</v>
      </c>
      <c r="H161" s="154"/>
    </row>
    <row r="162" spans="1:8" s="33" customFormat="1" ht="30" customHeight="1" x14ac:dyDescent="0.25">
      <c r="A162" s="193">
        <v>3299</v>
      </c>
      <c r="B162" s="194"/>
      <c r="C162" s="195"/>
      <c r="D162" s="92" t="s">
        <v>163</v>
      </c>
      <c r="E162" s="122"/>
      <c r="F162" s="122"/>
      <c r="G162" s="132">
        <v>200</v>
      </c>
      <c r="H162" s="154"/>
    </row>
    <row r="163" spans="1:8" s="57" customFormat="1" ht="30" customHeight="1" x14ac:dyDescent="0.25">
      <c r="A163" s="220" t="s">
        <v>292</v>
      </c>
      <c r="B163" s="221"/>
      <c r="C163" s="222"/>
      <c r="D163" s="143" t="s">
        <v>293</v>
      </c>
      <c r="E163" s="121">
        <f t="shared" ref="E163:G164" si="36">E164</f>
        <v>3000</v>
      </c>
      <c r="F163" s="121">
        <f t="shared" si="36"/>
        <v>3000</v>
      </c>
      <c r="G163" s="121">
        <f t="shared" si="36"/>
        <v>2136.54</v>
      </c>
      <c r="H163" s="155">
        <f>G163/F163*100</f>
        <v>71.218000000000004</v>
      </c>
    </row>
    <row r="164" spans="1:8" s="33" customFormat="1" ht="30" customHeight="1" x14ac:dyDescent="0.25">
      <c r="A164" s="215" t="s">
        <v>294</v>
      </c>
      <c r="B164" s="216"/>
      <c r="C164" s="217"/>
      <c r="D164" s="139" t="s">
        <v>295</v>
      </c>
      <c r="E164" s="121">
        <f t="shared" si="36"/>
        <v>3000</v>
      </c>
      <c r="F164" s="121">
        <f t="shared" si="36"/>
        <v>3000</v>
      </c>
      <c r="G164" s="121">
        <f t="shared" si="36"/>
        <v>2136.54</v>
      </c>
      <c r="H164" s="154"/>
    </row>
    <row r="165" spans="1:8" s="57" customFormat="1" ht="30" customHeight="1" x14ac:dyDescent="0.25">
      <c r="A165" s="140"/>
      <c r="B165" s="145">
        <v>32</v>
      </c>
      <c r="C165" s="142"/>
      <c r="D165" s="143" t="s">
        <v>296</v>
      </c>
      <c r="E165" s="121">
        <v>3000</v>
      </c>
      <c r="F165" s="121">
        <v>3000</v>
      </c>
      <c r="G165" s="121">
        <f>G166</f>
        <v>2136.54</v>
      </c>
      <c r="H165" s="155">
        <f>G165/F165*100</f>
        <v>71.218000000000004</v>
      </c>
    </row>
    <row r="166" spans="1:8" s="33" customFormat="1" ht="30" customHeight="1" x14ac:dyDescent="0.25">
      <c r="A166" s="193">
        <v>3222</v>
      </c>
      <c r="B166" s="194"/>
      <c r="C166" s="195"/>
      <c r="D166" s="139" t="s">
        <v>298</v>
      </c>
      <c r="E166" s="122" t="s">
        <v>297</v>
      </c>
      <c r="F166" s="122"/>
      <c r="G166" s="122">
        <v>2136.54</v>
      </c>
      <c r="H166" s="154"/>
    </row>
    <row r="167" spans="1:8" s="57" customFormat="1" ht="30" customHeight="1" x14ac:dyDescent="0.25">
      <c r="A167" s="203" t="s">
        <v>266</v>
      </c>
      <c r="B167" s="204"/>
      <c r="C167" s="205"/>
      <c r="D167" s="100" t="s">
        <v>222</v>
      </c>
      <c r="E167" s="121">
        <f>SUM(E168,E172,E176)</f>
        <v>1353.1</v>
      </c>
      <c r="F167" s="121">
        <f>SUM(F168,F172,F176)</f>
        <v>1353.1</v>
      </c>
      <c r="G167" s="121">
        <f>SUM(G168,G172,G176)</f>
        <v>753.1</v>
      </c>
      <c r="H167" s="155">
        <f t="shared" ref="H167" si="37">SUM(G167/F167*100)</f>
        <v>55.657379351119651</v>
      </c>
    </row>
    <row r="168" spans="1:8" s="57" customFormat="1" ht="30" customHeight="1" x14ac:dyDescent="0.25">
      <c r="A168" s="203" t="s">
        <v>237</v>
      </c>
      <c r="B168" s="204"/>
      <c r="C168" s="205"/>
      <c r="D168" s="86" t="s">
        <v>238</v>
      </c>
      <c r="E168" s="121">
        <f>SUM(E170)</f>
        <v>700.28</v>
      </c>
      <c r="F168" s="121">
        <f>SUM(F170)</f>
        <v>700.28</v>
      </c>
      <c r="G168" s="121">
        <f>SUM(G170)</f>
        <v>700.28</v>
      </c>
      <c r="H168" s="155">
        <f t="shared" ref="H168" si="38">SUM(G168/F168*100)</f>
        <v>100</v>
      </c>
    </row>
    <row r="169" spans="1:8" s="57" customFormat="1" ht="38.25" x14ac:dyDescent="0.25">
      <c r="A169" s="200" t="s">
        <v>239</v>
      </c>
      <c r="B169" s="201"/>
      <c r="C169" s="202"/>
      <c r="D169" s="87" t="s">
        <v>240</v>
      </c>
      <c r="E169" s="121">
        <f>SUM(E170)</f>
        <v>700.28</v>
      </c>
      <c r="F169" s="121">
        <f>SUM(F170)</f>
        <v>700.28</v>
      </c>
      <c r="G169" s="121">
        <f t="shared" ref="G169" si="39">SUM(G170)</f>
        <v>700.28</v>
      </c>
      <c r="H169" s="155"/>
    </row>
    <row r="170" spans="1:8" s="57" customFormat="1" ht="30" customHeight="1" x14ac:dyDescent="0.25">
      <c r="A170" s="58"/>
      <c r="B170" s="59">
        <v>38</v>
      </c>
      <c r="C170" s="60"/>
      <c r="D170" s="91" t="s">
        <v>175</v>
      </c>
      <c r="E170" s="121">
        <v>700.28</v>
      </c>
      <c r="F170" s="121">
        <v>700.28</v>
      </c>
      <c r="G170" s="131">
        <f>SUM(G171)</f>
        <v>700.28</v>
      </c>
      <c r="H170" s="155">
        <f t="shared" ref="H170" si="40">SUM(G170/F170*100)</f>
        <v>100</v>
      </c>
    </row>
    <row r="171" spans="1:8" s="33" customFormat="1" ht="30" customHeight="1" x14ac:dyDescent="0.25">
      <c r="A171" s="193">
        <v>3812</v>
      </c>
      <c r="B171" s="194"/>
      <c r="C171" s="195"/>
      <c r="D171" s="92" t="s">
        <v>176</v>
      </c>
      <c r="E171" s="122"/>
      <c r="F171" s="122"/>
      <c r="G171" s="132">
        <v>700.28</v>
      </c>
      <c r="H171" s="154"/>
    </row>
    <row r="172" spans="1:8" s="57" customFormat="1" ht="30" customHeight="1" x14ac:dyDescent="0.25">
      <c r="A172" s="203" t="s">
        <v>262</v>
      </c>
      <c r="B172" s="204"/>
      <c r="C172" s="205"/>
      <c r="D172" s="100" t="s">
        <v>263</v>
      </c>
      <c r="E172" s="121">
        <f>SUM(E174)</f>
        <v>52.82</v>
      </c>
      <c r="F172" s="121">
        <f>SUM(F174)</f>
        <v>52.82</v>
      </c>
      <c r="G172" s="121">
        <f>SUM(G174)</f>
        <v>52.82</v>
      </c>
      <c r="H172" s="155">
        <f t="shared" ref="H172" si="41">SUM(G172/F172*100)</f>
        <v>100</v>
      </c>
    </row>
    <row r="173" spans="1:8" s="57" customFormat="1" ht="38.25" customHeight="1" x14ac:dyDescent="0.25">
      <c r="A173" s="200" t="s">
        <v>235</v>
      </c>
      <c r="B173" s="201"/>
      <c r="C173" s="202"/>
      <c r="D173" s="101" t="s">
        <v>236</v>
      </c>
      <c r="E173" s="121">
        <f>SUM(E174)</f>
        <v>52.82</v>
      </c>
      <c r="F173" s="121">
        <f>SUM(F174)</f>
        <v>52.82</v>
      </c>
      <c r="G173" s="121">
        <f t="shared" ref="G173" si="42">SUM(G174)</f>
        <v>52.82</v>
      </c>
      <c r="H173" s="155"/>
    </row>
    <row r="174" spans="1:8" s="57" customFormat="1" ht="30" customHeight="1" x14ac:dyDescent="0.25">
      <c r="A174" s="58"/>
      <c r="B174" s="59">
        <v>32</v>
      </c>
      <c r="C174" s="60"/>
      <c r="D174" s="91" t="s">
        <v>144</v>
      </c>
      <c r="E174" s="121">
        <v>52.82</v>
      </c>
      <c r="F174" s="121">
        <v>52.82</v>
      </c>
      <c r="G174" s="131">
        <f>SUM(G175)</f>
        <v>52.82</v>
      </c>
      <c r="H174" s="155">
        <f t="shared" ref="H174" si="43">SUM(G174/F174*100)</f>
        <v>100</v>
      </c>
    </row>
    <row r="175" spans="1:8" s="33" customFormat="1" ht="30" customHeight="1" x14ac:dyDescent="0.25">
      <c r="A175" s="193">
        <v>3238</v>
      </c>
      <c r="B175" s="194"/>
      <c r="C175" s="195"/>
      <c r="D175" s="92" t="s">
        <v>158</v>
      </c>
      <c r="E175" s="122"/>
      <c r="F175" s="122"/>
      <c r="G175" s="132">
        <v>52.82</v>
      </c>
      <c r="H175" s="154"/>
    </row>
    <row r="176" spans="1:8" s="57" customFormat="1" ht="30" customHeight="1" x14ac:dyDescent="0.25">
      <c r="A176" s="203" t="s">
        <v>264</v>
      </c>
      <c r="B176" s="204"/>
      <c r="C176" s="205"/>
      <c r="D176" s="100" t="s">
        <v>265</v>
      </c>
      <c r="E176" s="121">
        <f>SUM(E178)</f>
        <v>600</v>
      </c>
      <c r="F176" s="121">
        <f>SUM(F178)</f>
        <v>600</v>
      </c>
      <c r="G176" s="121">
        <f>SUM(G178)</f>
        <v>0</v>
      </c>
      <c r="H176" s="155">
        <f t="shared" ref="H176" si="44">SUM(G176/F176*100)</f>
        <v>0</v>
      </c>
    </row>
    <row r="177" spans="1:8" s="57" customFormat="1" ht="38.25" customHeight="1" x14ac:dyDescent="0.25">
      <c r="A177" s="200" t="s">
        <v>235</v>
      </c>
      <c r="B177" s="201"/>
      <c r="C177" s="202"/>
      <c r="D177" s="101" t="s">
        <v>236</v>
      </c>
      <c r="E177" s="121">
        <f>SUM(E178)</f>
        <v>600</v>
      </c>
      <c r="F177" s="121">
        <f>SUM(F178)</f>
        <v>600</v>
      </c>
      <c r="G177" s="121">
        <f t="shared" ref="G177" si="45">SUM(G178)</f>
        <v>0</v>
      </c>
      <c r="H177" s="155"/>
    </row>
    <row r="178" spans="1:8" s="57" customFormat="1" ht="30" customHeight="1" x14ac:dyDescent="0.25">
      <c r="A178" s="58"/>
      <c r="B178" s="59">
        <v>32</v>
      </c>
      <c r="C178" s="60"/>
      <c r="D178" s="91" t="s">
        <v>144</v>
      </c>
      <c r="E178" s="121">
        <v>600</v>
      </c>
      <c r="F178" s="121">
        <v>600</v>
      </c>
      <c r="G178" s="131">
        <f>SUM(G179:G181)</f>
        <v>0</v>
      </c>
      <c r="H178" s="155">
        <f t="shared" ref="H178" si="46">SUM(G178/F178*100)</f>
        <v>0</v>
      </c>
    </row>
    <row r="179" spans="1:8" s="33" customFormat="1" ht="30" customHeight="1" x14ac:dyDescent="0.25">
      <c r="A179" s="193">
        <v>3225</v>
      </c>
      <c r="B179" s="194"/>
      <c r="C179" s="195"/>
      <c r="D179" s="92" t="s">
        <v>150</v>
      </c>
      <c r="E179" s="122"/>
      <c r="F179" s="122"/>
      <c r="G179" s="132">
        <v>0</v>
      </c>
      <c r="H179" s="154"/>
    </row>
    <row r="180" spans="1:8" s="33" customFormat="1" ht="30" customHeight="1" x14ac:dyDescent="0.25">
      <c r="A180" s="193">
        <v>3237</v>
      </c>
      <c r="B180" s="194"/>
      <c r="C180" s="195"/>
      <c r="D180" s="92" t="s">
        <v>157</v>
      </c>
      <c r="E180" s="122"/>
      <c r="F180" s="122"/>
      <c r="G180" s="132">
        <v>0</v>
      </c>
      <c r="H180" s="154"/>
    </row>
    <row r="181" spans="1:8" s="33" customFormat="1" ht="30" customHeight="1" x14ac:dyDescent="0.25">
      <c r="A181" s="193">
        <v>3295</v>
      </c>
      <c r="B181" s="194"/>
      <c r="C181" s="195"/>
      <c r="D181" s="92" t="s">
        <v>162</v>
      </c>
      <c r="E181" s="122"/>
      <c r="F181" s="122"/>
      <c r="G181" s="132">
        <v>0</v>
      </c>
      <c r="H181" s="154"/>
    </row>
    <row r="182" spans="1:8" s="57" customFormat="1" ht="30" customHeight="1" x14ac:dyDescent="0.25">
      <c r="A182" s="203" t="s">
        <v>241</v>
      </c>
      <c r="B182" s="204"/>
      <c r="C182" s="205"/>
      <c r="D182" s="86" t="s">
        <v>242</v>
      </c>
      <c r="E182" s="121">
        <f>SUM(E183)</f>
        <v>1</v>
      </c>
      <c r="F182" s="121">
        <f>SUM(F183)</f>
        <v>1</v>
      </c>
      <c r="G182" s="121">
        <f>SUM(G183)</f>
        <v>0</v>
      </c>
      <c r="H182" s="155">
        <f t="shared" ref="H182:H183" si="47">SUM(G182/F182*100)</f>
        <v>0</v>
      </c>
    </row>
    <row r="183" spans="1:8" s="57" customFormat="1" ht="30" customHeight="1" x14ac:dyDescent="0.25">
      <c r="A183" s="203" t="s">
        <v>243</v>
      </c>
      <c r="B183" s="204"/>
      <c r="C183" s="205"/>
      <c r="D183" s="86" t="s">
        <v>244</v>
      </c>
      <c r="E183" s="121">
        <f>SUM(E185)</f>
        <v>1</v>
      </c>
      <c r="F183" s="121">
        <f>SUM(F185)</f>
        <v>1</v>
      </c>
      <c r="G183" s="121">
        <f>SUM(G185)</f>
        <v>0</v>
      </c>
      <c r="H183" s="155">
        <f t="shared" si="47"/>
        <v>0</v>
      </c>
    </row>
    <row r="184" spans="1:8" s="57" customFormat="1" ht="30" customHeight="1" x14ac:dyDescent="0.25">
      <c r="A184" s="200" t="s">
        <v>207</v>
      </c>
      <c r="B184" s="201"/>
      <c r="C184" s="202"/>
      <c r="D184" s="87" t="s">
        <v>208</v>
      </c>
      <c r="E184" s="121">
        <f>SUM(E185)</f>
        <v>1</v>
      </c>
      <c r="F184" s="121">
        <f>SUM(F185)</f>
        <v>1</v>
      </c>
      <c r="G184" s="121">
        <f t="shared" ref="G184" si="48">SUM(G185)</f>
        <v>0</v>
      </c>
      <c r="H184" s="155"/>
    </row>
    <row r="185" spans="1:8" s="57" customFormat="1" ht="30" customHeight="1" x14ac:dyDescent="0.25">
      <c r="A185" s="58"/>
      <c r="B185" s="59">
        <v>32</v>
      </c>
      <c r="C185" s="60"/>
      <c r="D185" s="91" t="s">
        <v>144</v>
      </c>
      <c r="E185" s="121">
        <v>1</v>
      </c>
      <c r="F185" s="121">
        <v>1</v>
      </c>
      <c r="G185" s="131">
        <f>SUM(G186)</f>
        <v>0</v>
      </c>
      <c r="H185" s="155">
        <f t="shared" ref="H185" si="49">SUM(G185/F185*100)</f>
        <v>0</v>
      </c>
    </row>
    <row r="186" spans="1:8" s="57" customFormat="1" ht="30" customHeight="1" x14ac:dyDescent="0.25">
      <c r="A186" s="193">
        <v>3232</v>
      </c>
      <c r="B186" s="194"/>
      <c r="C186" s="195"/>
      <c r="D186" s="92" t="s">
        <v>153</v>
      </c>
      <c r="E186" s="121"/>
      <c r="F186" s="121"/>
      <c r="G186" s="132">
        <v>0</v>
      </c>
      <c r="H186" s="155"/>
    </row>
    <row r="187" spans="1:8" s="57" customFormat="1" ht="30" customHeight="1" x14ac:dyDescent="0.25">
      <c r="A187" s="203" t="s">
        <v>245</v>
      </c>
      <c r="B187" s="204"/>
      <c r="C187" s="205"/>
      <c r="D187" s="86" t="s">
        <v>246</v>
      </c>
      <c r="E187" s="121">
        <f>SUM(E188)</f>
        <v>861</v>
      </c>
      <c r="F187" s="121">
        <f t="shared" ref="F187:G187" si="50">SUM(F188)</f>
        <v>861</v>
      </c>
      <c r="G187" s="121">
        <f t="shared" si="50"/>
        <v>870</v>
      </c>
      <c r="H187" s="156">
        <f t="shared" ref="H187" si="51">SUM(H188)</f>
        <v>101.04529616724737</v>
      </c>
    </row>
    <row r="188" spans="1:8" s="57" customFormat="1" ht="30" customHeight="1" x14ac:dyDescent="0.25">
      <c r="A188" s="203" t="s">
        <v>247</v>
      </c>
      <c r="B188" s="204"/>
      <c r="C188" s="205"/>
      <c r="D188" s="86" t="s">
        <v>248</v>
      </c>
      <c r="E188" s="121">
        <f>SUM(E190,E193)</f>
        <v>861</v>
      </c>
      <c r="F188" s="121">
        <f t="shared" ref="F188:G188" si="52">SUM(F190,F193)</f>
        <v>861</v>
      </c>
      <c r="G188" s="121">
        <f t="shared" si="52"/>
        <v>870</v>
      </c>
      <c r="H188" s="155">
        <f t="shared" ref="H188" si="53">SUM(G188/F188*100)</f>
        <v>101.04529616724737</v>
      </c>
    </row>
    <row r="189" spans="1:8" s="57" customFormat="1" ht="30" customHeight="1" x14ac:dyDescent="0.25">
      <c r="A189" s="200" t="s">
        <v>235</v>
      </c>
      <c r="B189" s="201"/>
      <c r="C189" s="202"/>
      <c r="D189" s="101" t="s">
        <v>236</v>
      </c>
      <c r="E189" s="121">
        <f>SUM(E190)</f>
        <v>330</v>
      </c>
      <c r="F189" s="121">
        <f>SUM(F190)</f>
        <v>330</v>
      </c>
      <c r="G189" s="121">
        <f t="shared" ref="G189" si="54">SUM(G190)</f>
        <v>330</v>
      </c>
      <c r="H189" s="155"/>
    </row>
    <row r="190" spans="1:8" s="57" customFormat="1" ht="30" customHeight="1" x14ac:dyDescent="0.25">
      <c r="A190" s="61"/>
      <c r="B190" s="62">
        <v>42</v>
      </c>
      <c r="C190" s="63"/>
      <c r="D190" s="91" t="s">
        <v>177</v>
      </c>
      <c r="E190" s="121">
        <v>330</v>
      </c>
      <c r="F190" s="121">
        <v>330</v>
      </c>
      <c r="G190" s="131">
        <f>SUM(G191)</f>
        <v>330</v>
      </c>
      <c r="H190" s="155">
        <f t="shared" ref="H190" si="55">SUM(G190/F190*100)</f>
        <v>100</v>
      </c>
    </row>
    <row r="191" spans="1:8" s="33" customFormat="1" ht="30" customHeight="1" x14ac:dyDescent="0.25">
      <c r="A191" s="193">
        <v>4241</v>
      </c>
      <c r="B191" s="194"/>
      <c r="C191" s="195"/>
      <c r="D191" s="92" t="s">
        <v>179</v>
      </c>
      <c r="E191" s="122"/>
      <c r="F191" s="122"/>
      <c r="G191" s="132">
        <v>330</v>
      </c>
      <c r="H191" s="154"/>
    </row>
    <row r="192" spans="1:8" s="57" customFormat="1" ht="30" customHeight="1" x14ac:dyDescent="0.25">
      <c r="A192" s="200" t="s">
        <v>219</v>
      </c>
      <c r="B192" s="201"/>
      <c r="C192" s="202"/>
      <c r="D192" s="87" t="s">
        <v>220</v>
      </c>
      <c r="E192" s="121">
        <f>SUM(E193)</f>
        <v>531</v>
      </c>
      <c r="F192" s="121">
        <f>SUM(F193)</f>
        <v>531</v>
      </c>
      <c r="G192" s="121">
        <f t="shared" ref="G192" si="56">SUM(G193)</f>
        <v>540</v>
      </c>
      <c r="H192" s="155"/>
    </row>
    <row r="193" spans="1:8" s="57" customFormat="1" ht="30" customHeight="1" x14ac:dyDescent="0.25">
      <c r="A193" s="61"/>
      <c r="B193" s="62">
        <v>42</v>
      </c>
      <c r="C193" s="63"/>
      <c r="D193" s="91" t="s">
        <v>177</v>
      </c>
      <c r="E193" s="121">
        <v>531</v>
      </c>
      <c r="F193" s="121">
        <v>531</v>
      </c>
      <c r="G193" s="131">
        <f>SUM(G194)</f>
        <v>540</v>
      </c>
      <c r="H193" s="155">
        <f t="shared" ref="H193" si="57">SUM(G193/F193*100)</f>
        <v>101.69491525423729</v>
      </c>
    </row>
    <row r="194" spans="1:8" s="33" customFormat="1" ht="30" customHeight="1" x14ac:dyDescent="0.25">
      <c r="A194" s="193">
        <v>4241</v>
      </c>
      <c r="B194" s="194"/>
      <c r="C194" s="195"/>
      <c r="D194" s="92" t="s">
        <v>179</v>
      </c>
      <c r="E194" s="122"/>
      <c r="F194" s="122"/>
      <c r="G194" s="132">
        <v>540</v>
      </c>
      <c r="H194" s="154"/>
    </row>
    <row r="195" spans="1:8" s="57" customFormat="1" ht="30" customHeight="1" x14ac:dyDescent="0.25">
      <c r="A195" s="206" t="s">
        <v>300</v>
      </c>
      <c r="B195" s="206"/>
      <c r="C195" s="206"/>
      <c r="D195" s="91" t="s">
        <v>299</v>
      </c>
      <c r="E195" s="131">
        <f>E196+E203</f>
        <v>68854.94</v>
      </c>
      <c r="F195" s="131">
        <f>F196+F203</f>
        <v>68854.94</v>
      </c>
      <c r="G195" s="131">
        <f>G196+G203</f>
        <v>68854.94</v>
      </c>
      <c r="H195" s="155">
        <f>G195/F195*100</f>
        <v>100</v>
      </c>
    </row>
    <row r="196" spans="1:8" s="33" customFormat="1" ht="30" customHeight="1" x14ac:dyDescent="0.25">
      <c r="A196" s="193" t="s">
        <v>235</v>
      </c>
      <c r="B196" s="194"/>
      <c r="C196" s="195"/>
      <c r="D196" s="92" t="s">
        <v>236</v>
      </c>
      <c r="E196" s="132">
        <f>E197+E201</f>
        <v>41415.699999999997</v>
      </c>
      <c r="F196" s="132">
        <f>F197+F201</f>
        <v>41415.699999999997</v>
      </c>
      <c r="G196" s="132">
        <f>G197+G201</f>
        <v>41415.699999999997</v>
      </c>
      <c r="H196" s="154"/>
    </row>
    <row r="197" spans="1:8" s="57" customFormat="1" ht="30" customHeight="1" x14ac:dyDescent="0.25">
      <c r="A197" s="196">
        <v>31</v>
      </c>
      <c r="B197" s="197"/>
      <c r="C197" s="198"/>
      <c r="D197" s="91" t="s">
        <v>171</v>
      </c>
      <c r="E197" s="131">
        <v>40615.699999999997</v>
      </c>
      <c r="F197" s="131">
        <v>40615.699999999997</v>
      </c>
      <c r="G197" s="131">
        <f>G198+G199+G200</f>
        <v>40415.699999999997</v>
      </c>
      <c r="H197" s="155">
        <f>G197/F197*100</f>
        <v>99.50757958129492</v>
      </c>
    </row>
    <row r="198" spans="1:8" s="33" customFormat="1" ht="30" customHeight="1" x14ac:dyDescent="0.25">
      <c r="A198" s="193">
        <v>3111</v>
      </c>
      <c r="B198" s="194"/>
      <c r="C198" s="195"/>
      <c r="D198" s="92" t="s">
        <v>303</v>
      </c>
      <c r="E198" s="132"/>
      <c r="F198" s="132"/>
      <c r="G198" s="132">
        <v>34772.78</v>
      </c>
      <c r="H198" s="154"/>
    </row>
    <row r="199" spans="1:8" s="33" customFormat="1" ht="30" customHeight="1" x14ac:dyDescent="0.25">
      <c r="A199" s="193">
        <v>3121</v>
      </c>
      <c r="B199" s="194"/>
      <c r="C199" s="195"/>
      <c r="D199" s="92" t="s">
        <v>173</v>
      </c>
      <c r="E199" s="132"/>
      <c r="F199" s="132"/>
      <c r="G199" s="132">
        <v>1257.5999999999999</v>
      </c>
      <c r="H199" s="154"/>
    </row>
    <row r="200" spans="1:8" s="33" customFormat="1" ht="30" customHeight="1" x14ac:dyDescent="0.25">
      <c r="A200" s="207">
        <v>3132</v>
      </c>
      <c r="B200" s="199"/>
      <c r="C200" s="208"/>
      <c r="D200" s="92" t="s">
        <v>304</v>
      </c>
      <c r="E200" s="132"/>
      <c r="F200" s="132"/>
      <c r="G200" s="132">
        <v>4385.32</v>
      </c>
      <c r="H200" s="154"/>
    </row>
    <row r="201" spans="1:8" s="57" customFormat="1" ht="30" customHeight="1" x14ac:dyDescent="0.25">
      <c r="A201" s="196">
        <v>32</v>
      </c>
      <c r="B201" s="197"/>
      <c r="C201" s="198"/>
      <c r="D201" s="143" t="s">
        <v>305</v>
      </c>
      <c r="E201" s="131">
        <v>800</v>
      </c>
      <c r="F201" s="131">
        <v>800</v>
      </c>
      <c r="G201" s="131">
        <f>G202</f>
        <v>1000</v>
      </c>
      <c r="H201" s="155">
        <f>G201/F201*100</f>
        <v>125</v>
      </c>
    </row>
    <row r="202" spans="1:8" s="33" customFormat="1" ht="30" customHeight="1" x14ac:dyDescent="0.25">
      <c r="A202" s="190">
        <v>3212</v>
      </c>
      <c r="B202" s="191"/>
      <c r="C202" s="192"/>
      <c r="D202" s="92" t="s">
        <v>306</v>
      </c>
      <c r="E202" s="132"/>
      <c r="F202" s="132"/>
      <c r="G202" s="132">
        <v>1000</v>
      </c>
      <c r="H202" s="154"/>
    </row>
    <row r="203" spans="1:8" s="33" customFormat="1" ht="30" customHeight="1" x14ac:dyDescent="0.25">
      <c r="A203" s="193" t="s">
        <v>301</v>
      </c>
      <c r="B203" s="199"/>
      <c r="C203" s="195"/>
      <c r="D203" s="92" t="s">
        <v>302</v>
      </c>
      <c r="E203" s="132">
        <f>E204+E208</f>
        <v>27439.239999999998</v>
      </c>
      <c r="F203" s="132">
        <f>F204+F208</f>
        <v>27439.239999999998</v>
      </c>
      <c r="G203" s="132">
        <f>G204+G208</f>
        <v>27439.239999999998</v>
      </c>
      <c r="H203" s="154"/>
    </row>
    <row r="204" spans="1:8" s="57" customFormat="1" ht="30" customHeight="1" x14ac:dyDescent="0.25">
      <c r="A204" s="146"/>
      <c r="B204" s="147">
        <v>31</v>
      </c>
      <c r="C204" s="148"/>
      <c r="D204" s="149" t="str">
        <f t="shared" ref="D204:D209" si="58">D197</f>
        <v>RASHODI ZA ZAPOSLENE</v>
      </c>
      <c r="E204" s="150">
        <v>25913.01</v>
      </c>
      <c r="F204" s="150">
        <v>25913.01</v>
      </c>
      <c r="G204" s="150">
        <f>G205+G206+G207</f>
        <v>26113.01</v>
      </c>
      <c r="H204" s="157">
        <f>G204/F204*100</f>
        <v>100.77181307767798</v>
      </c>
    </row>
    <row r="205" spans="1:8" s="33" customFormat="1" ht="30" customHeight="1" x14ac:dyDescent="0.25">
      <c r="A205" s="209">
        <v>3111</v>
      </c>
      <c r="B205" s="209"/>
      <c r="C205" s="209"/>
      <c r="D205" s="92" t="str">
        <f t="shared" si="58"/>
        <v>PLAĆE</v>
      </c>
      <c r="E205" s="132"/>
      <c r="F205" s="132"/>
      <c r="G205" s="132">
        <v>18835.259999999998</v>
      </c>
      <c r="H205" s="154"/>
    </row>
    <row r="206" spans="1:8" s="33" customFormat="1" ht="30" customHeight="1" x14ac:dyDescent="0.25">
      <c r="A206" s="209">
        <v>3121</v>
      </c>
      <c r="B206" s="209"/>
      <c r="C206" s="209"/>
      <c r="D206" s="92" t="str">
        <f t="shared" si="58"/>
        <v>OSTALI RASHODI ZA ZAPOSLENE</v>
      </c>
      <c r="E206" s="132"/>
      <c r="F206" s="132"/>
      <c r="G206" s="132">
        <v>2817.75</v>
      </c>
      <c r="H206" s="154"/>
    </row>
    <row r="207" spans="1:8" s="33" customFormat="1" ht="30" customHeight="1" x14ac:dyDescent="0.25">
      <c r="A207" s="218">
        <v>3132</v>
      </c>
      <c r="B207" s="218"/>
      <c r="C207" s="218"/>
      <c r="D207" s="92" t="str">
        <f t="shared" si="58"/>
        <v>DOPRINOSI NA PLAĆE</v>
      </c>
      <c r="E207" s="132"/>
      <c r="F207" s="132"/>
      <c r="G207" s="132">
        <v>4460</v>
      </c>
      <c r="H207" s="154"/>
    </row>
    <row r="208" spans="1:8" s="57" customFormat="1" ht="30" customHeight="1" x14ac:dyDescent="0.25">
      <c r="A208" s="140"/>
      <c r="B208" s="145">
        <v>32</v>
      </c>
      <c r="C208" s="142"/>
      <c r="D208" s="143" t="str">
        <f t="shared" si="58"/>
        <v>NAKNADA TROŠKOVA ZAPOSLENIMA</v>
      </c>
      <c r="E208" s="131">
        <v>1526.23</v>
      </c>
      <c r="F208" s="131">
        <v>1526.23</v>
      </c>
      <c r="G208" s="131">
        <f>G209</f>
        <v>1326.23</v>
      </c>
      <c r="H208" s="155">
        <f>G208/F208*100</f>
        <v>86.89581517857728</v>
      </c>
    </row>
    <row r="209" spans="1:8" s="33" customFormat="1" ht="30" customHeight="1" x14ac:dyDescent="0.25">
      <c r="A209" s="219">
        <v>3212</v>
      </c>
      <c r="B209" s="219"/>
      <c r="C209" s="219"/>
      <c r="D209" s="92" t="str">
        <f t="shared" si="58"/>
        <v>NAKNADE TROŠKOVA ZAPOSLENIMA</v>
      </c>
      <c r="E209" s="132"/>
      <c r="F209" s="132"/>
      <c r="G209" s="132">
        <v>1326.23</v>
      </c>
      <c r="H209" s="154"/>
    </row>
    <row r="210" spans="1:8" s="33" customFormat="1" ht="30" customHeight="1" x14ac:dyDescent="0.25">
      <c r="A210" s="206" t="s">
        <v>307</v>
      </c>
      <c r="B210" s="206"/>
      <c r="C210" s="206"/>
      <c r="D210" s="91" t="s">
        <v>308</v>
      </c>
      <c r="E210" s="131">
        <f>E211+E219</f>
        <v>44050</v>
      </c>
      <c r="F210" s="131">
        <f>F211+F219</f>
        <v>44050</v>
      </c>
      <c r="G210" s="131">
        <f>G211+G219</f>
        <v>37823.32</v>
      </c>
      <c r="H210" s="155">
        <f>G210/F210*100</f>
        <v>85.864517593643583</v>
      </c>
    </row>
    <row r="211" spans="1:8" s="33" customFormat="1" ht="30" customHeight="1" x14ac:dyDescent="0.25">
      <c r="A211" s="193" t="s">
        <v>235</v>
      </c>
      <c r="B211" s="194"/>
      <c r="C211" s="195"/>
      <c r="D211" s="92" t="s">
        <v>236</v>
      </c>
      <c r="E211" s="132">
        <f>E212+E216</f>
        <v>17620</v>
      </c>
      <c r="F211" s="132">
        <f>F212+F216</f>
        <v>17620</v>
      </c>
      <c r="G211" s="132">
        <f>G212+G216</f>
        <v>15948.470000000001</v>
      </c>
      <c r="H211" s="154"/>
    </row>
    <row r="212" spans="1:8" s="33" customFormat="1" ht="30" customHeight="1" x14ac:dyDescent="0.25">
      <c r="A212" s="196">
        <v>31</v>
      </c>
      <c r="B212" s="197"/>
      <c r="C212" s="198"/>
      <c r="D212" s="91" t="s">
        <v>171</v>
      </c>
      <c r="E212" s="131">
        <v>15170</v>
      </c>
      <c r="F212" s="131">
        <v>15170</v>
      </c>
      <c r="G212" s="131">
        <f>G213+G214+G215</f>
        <v>13913.6</v>
      </c>
      <c r="H212" s="155">
        <f>G212/F212*100</f>
        <v>91.717864205669088</v>
      </c>
    </row>
    <row r="213" spans="1:8" s="33" customFormat="1" ht="30" customHeight="1" x14ac:dyDescent="0.25">
      <c r="A213" s="193">
        <v>3111</v>
      </c>
      <c r="B213" s="194"/>
      <c r="C213" s="195"/>
      <c r="D213" s="92" t="s">
        <v>303</v>
      </c>
      <c r="E213" s="132"/>
      <c r="F213" s="132"/>
      <c r="G213" s="132">
        <v>5570</v>
      </c>
      <c r="H213" s="154"/>
    </row>
    <row r="214" spans="1:8" s="33" customFormat="1" ht="30.75" customHeight="1" x14ac:dyDescent="0.25">
      <c r="A214" s="193">
        <v>3121</v>
      </c>
      <c r="B214" s="194"/>
      <c r="C214" s="195"/>
      <c r="D214" s="92" t="s">
        <v>173</v>
      </c>
      <c r="E214" s="132"/>
      <c r="F214" s="132"/>
      <c r="G214" s="132">
        <v>3815.18</v>
      </c>
      <c r="H214" s="154"/>
    </row>
    <row r="215" spans="1:8" ht="30" customHeight="1" x14ac:dyDescent="0.25">
      <c r="A215" s="207">
        <v>3132</v>
      </c>
      <c r="B215" s="199"/>
      <c r="C215" s="208"/>
      <c r="D215" s="92" t="s">
        <v>304</v>
      </c>
      <c r="E215" s="132"/>
      <c r="F215" s="132"/>
      <c r="G215" s="132">
        <v>4528.42</v>
      </c>
      <c r="H215" s="154"/>
    </row>
    <row r="216" spans="1:8" ht="30" customHeight="1" x14ac:dyDescent="0.25">
      <c r="A216" s="196">
        <v>32</v>
      </c>
      <c r="B216" s="197"/>
      <c r="C216" s="198"/>
      <c r="D216" s="143" t="s">
        <v>305</v>
      </c>
      <c r="E216" s="131">
        <v>2450</v>
      </c>
      <c r="F216" s="131">
        <v>2450</v>
      </c>
      <c r="G216" s="131">
        <f>G218+G217</f>
        <v>2034.87</v>
      </c>
      <c r="H216" s="155">
        <f>G216/F216*100</f>
        <v>83.055918367346933</v>
      </c>
    </row>
    <row r="217" spans="1:8" ht="30" customHeight="1" x14ac:dyDescent="0.25">
      <c r="A217" s="193">
        <v>3211</v>
      </c>
      <c r="B217" s="194"/>
      <c r="C217" s="195"/>
      <c r="D217" s="139" t="s">
        <v>145</v>
      </c>
      <c r="E217" s="131"/>
      <c r="F217" s="131"/>
      <c r="G217" s="132">
        <v>140</v>
      </c>
      <c r="H217" s="155"/>
    </row>
    <row r="218" spans="1:8" ht="30" customHeight="1" x14ac:dyDescent="0.25">
      <c r="A218" s="190">
        <v>3212</v>
      </c>
      <c r="B218" s="191"/>
      <c r="C218" s="192"/>
      <c r="D218" s="92" t="s">
        <v>306</v>
      </c>
      <c r="E218" s="132"/>
      <c r="F218" s="132"/>
      <c r="G218" s="132">
        <v>1894.87</v>
      </c>
      <c r="H218" s="154"/>
    </row>
    <row r="219" spans="1:8" ht="30" customHeight="1" x14ac:dyDescent="0.25">
      <c r="A219" s="193" t="s">
        <v>301</v>
      </c>
      <c r="B219" s="199"/>
      <c r="C219" s="195"/>
      <c r="D219" s="92" t="s">
        <v>302</v>
      </c>
      <c r="E219" s="132">
        <f>E220+E224</f>
        <v>26430</v>
      </c>
      <c r="F219" s="132">
        <f>F220+F224</f>
        <v>26430</v>
      </c>
      <c r="G219" s="132">
        <f>G220+G224</f>
        <v>21874.85</v>
      </c>
      <c r="H219" s="154"/>
    </row>
    <row r="220" spans="1:8" ht="30" customHeight="1" x14ac:dyDescent="0.25">
      <c r="A220" s="146"/>
      <c r="B220" s="147">
        <v>31</v>
      </c>
      <c r="C220" s="148"/>
      <c r="D220" s="149" t="str">
        <f>D212</f>
        <v>RASHODI ZA ZAPOSLENE</v>
      </c>
      <c r="E220" s="150">
        <v>26430</v>
      </c>
      <c r="F220" s="150">
        <v>26430</v>
      </c>
      <c r="G220" s="150">
        <f>G221+G222+G223</f>
        <v>21874.85</v>
      </c>
      <c r="H220" s="157">
        <f>G220/F220*100</f>
        <v>82.765228906545588</v>
      </c>
    </row>
    <row r="221" spans="1:8" ht="33.75" customHeight="1" x14ac:dyDescent="0.25">
      <c r="A221" s="209">
        <v>3111</v>
      </c>
      <c r="B221" s="209"/>
      <c r="C221" s="209"/>
      <c r="D221" s="92" t="str">
        <f>D213</f>
        <v>PLAĆE</v>
      </c>
      <c r="E221" s="132"/>
      <c r="F221" s="132"/>
      <c r="G221" s="132">
        <v>21874.85</v>
      </c>
      <c r="H221" s="154"/>
    </row>
    <row r="222" spans="1:8" ht="33" customHeight="1" x14ac:dyDescent="0.25">
      <c r="A222" s="209">
        <v>3121</v>
      </c>
      <c r="B222" s="209"/>
      <c r="C222" s="209"/>
      <c r="D222" s="92" t="str">
        <f>D214</f>
        <v>OSTALI RASHODI ZA ZAPOSLENE</v>
      </c>
      <c r="E222" s="132"/>
      <c r="F222" s="132"/>
      <c r="G222" s="132">
        <v>0</v>
      </c>
      <c r="H222" s="154"/>
    </row>
    <row r="223" spans="1:8" ht="30" customHeight="1" x14ac:dyDescent="0.25">
      <c r="A223" s="218">
        <v>3132</v>
      </c>
      <c r="B223" s="218"/>
      <c r="C223" s="218"/>
      <c r="D223" s="92" t="str">
        <f>D215</f>
        <v>DOPRINOSI NA PLAĆE</v>
      </c>
      <c r="E223" s="132"/>
      <c r="F223" s="132"/>
      <c r="G223" s="132">
        <v>0</v>
      </c>
      <c r="H223" s="154"/>
    </row>
    <row r="224" spans="1:8" ht="30" customHeight="1" x14ac:dyDescent="0.25">
      <c r="A224" s="140"/>
      <c r="B224" s="145">
        <v>32</v>
      </c>
      <c r="C224" s="142"/>
      <c r="D224" s="143" t="str">
        <f>D216</f>
        <v>NAKNADA TROŠKOVA ZAPOSLENIMA</v>
      </c>
      <c r="E224" s="131">
        <f>E225</f>
        <v>0</v>
      </c>
      <c r="F224" s="131">
        <f t="shared" ref="F224" si="59">F225</f>
        <v>0</v>
      </c>
      <c r="G224" s="131">
        <f>G225</f>
        <v>0</v>
      </c>
      <c r="H224" s="155">
        <v>0</v>
      </c>
    </row>
    <row r="225" spans="1:8" ht="30" customHeight="1" x14ac:dyDescent="0.25">
      <c r="A225" s="219">
        <v>3212</v>
      </c>
      <c r="B225" s="219"/>
      <c r="C225" s="219"/>
      <c r="D225" s="92" t="str">
        <f>D218</f>
        <v>NAKNADE TROŠKOVA ZAPOSLENIMA</v>
      </c>
      <c r="E225" s="132">
        <v>0</v>
      </c>
      <c r="F225" s="132">
        <v>0</v>
      </c>
      <c r="G225" s="132">
        <v>0</v>
      </c>
      <c r="H225" s="154"/>
    </row>
    <row r="227" spans="1:8" x14ac:dyDescent="0.25">
      <c r="A227" t="str">
        <f>'Račun fin prema izvorima f'!A18</f>
        <v>KLASA: 400-02/25-01/01</v>
      </c>
    </row>
    <row r="228" spans="1:8" x14ac:dyDescent="0.25">
      <c r="A228" t="str">
        <f>'Račun fin prema izvorima f'!A19</f>
        <v>UR.BROJ: 2168-14-01-25-1.</v>
      </c>
    </row>
    <row r="229" spans="1:8" x14ac:dyDescent="0.25">
      <c r="A229" t="str">
        <f>'Račun fin prema izvorima f'!A20</f>
        <v>Pula, 31. ožujka 2025.</v>
      </c>
    </row>
  </sheetData>
  <mergeCells count="185">
    <mergeCell ref="A217:C217"/>
    <mergeCell ref="A215:C215"/>
    <mergeCell ref="A216:C216"/>
    <mergeCell ref="A218:C218"/>
    <mergeCell ref="A219:C219"/>
    <mergeCell ref="A221:C221"/>
    <mergeCell ref="A222:C222"/>
    <mergeCell ref="A223:C223"/>
    <mergeCell ref="A225:C225"/>
    <mergeCell ref="A34:C34"/>
    <mergeCell ref="A46:C46"/>
    <mergeCell ref="A47:C47"/>
    <mergeCell ref="A49:C49"/>
    <mergeCell ref="A50:C50"/>
    <mergeCell ref="A51:C51"/>
    <mergeCell ref="A52:C52"/>
    <mergeCell ref="A53:C53"/>
    <mergeCell ref="A54:C54"/>
    <mergeCell ref="A40:C40"/>
    <mergeCell ref="A55:C55"/>
    <mergeCell ref="A56:C56"/>
    <mergeCell ref="A57:C57"/>
    <mergeCell ref="A61:C61"/>
    <mergeCell ref="A134:C134"/>
    <mergeCell ref="A135:C135"/>
    <mergeCell ref="A138:C138"/>
    <mergeCell ref="A205:C205"/>
    <mergeCell ref="A206:C206"/>
    <mergeCell ref="A139:C139"/>
    <mergeCell ref="A140:C140"/>
    <mergeCell ref="A142:C142"/>
    <mergeCell ref="A145:C145"/>
    <mergeCell ref="A146:C146"/>
    <mergeCell ref="A150:C150"/>
    <mergeCell ref="A147:C147"/>
    <mergeCell ref="A149:C149"/>
    <mergeCell ref="A143:C143"/>
    <mergeCell ref="A180:C180"/>
    <mergeCell ref="A168:C168"/>
    <mergeCell ref="A169:C169"/>
    <mergeCell ref="A59:C59"/>
    <mergeCell ref="A81:C81"/>
    <mergeCell ref="A77:C77"/>
    <mergeCell ref="A207:C207"/>
    <mergeCell ref="A209:C209"/>
    <mergeCell ref="A210:C210"/>
    <mergeCell ref="A211:C211"/>
    <mergeCell ref="A212:C212"/>
    <mergeCell ref="A213:C213"/>
    <mergeCell ref="A214:C214"/>
    <mergeCell ref="A151:C151"/>
    <mergeCell ref="A152:C152"/>
    <mergeCell ref="A159:C159"/>
    <mergeCell ref="A160:C160"/>
    <mergeCell ref="A163:C163"/>
    <mergeCell ref="A164:C164"/>
    <mergeCell ref="A166:C166"/>
    <mergeCell ref="A154:C154"/>
    <mergeCell ref="A158:C158"/>
    <mergeCell ref="A172:C172"/>
    <mergeCell ref="A173:C173"/>
    <mergeCell ref="A175:C175"/>
    <mergeCell ref="A176:C176"/>
    <mergeCell ref="A177:C177"/>
    <mergeCell ref="A181:C181"/>
    <mergeCell ref="A189:C189"/>
    <mergeCell ref="A179:C179"/>
    <mergeCell ref="A72:C72"/>
    <mergeCell ref="A73:C73"/>
    <mergeCell ref="A74:C74"/>
    <mergeCell ref="A161:C161"/>
    <mergeCell ref="A119:C119"/>
    <mergeCell ref="A121:C121"/>
    <mergeCell ref="A122:C122"/>
    <mergeCell ref="A109:C109"/>
    <mergeCell ref="A111:C111"/>
    <mergeCell ref="A113:C113"/>
    <mergeCell ref="A114:C114"/>
    <mergeCell ref="A115:C115"/>
    <mergeCell ref="A97:C97"/>
    <mergeCell ref="A99:C99"/>
    <mergeCell ref="A100:C100"/>
    <mergeCell ref="A105:C105"/>
    <mergeCell ref="A92:C92"/>
    <mergeCell ref="A93:C93"/>
    <mergeCell ref="A95:C95"/>
    <mergeCell ref="A162:C162"/>
    <mergeCell ref="A156:C156"/>
    <mergeCell ref="A130:C130"/>
    <mergeCell ref="A131:C131"/>
    <mergeCell ref="A155:C155"/>
    <mergeCell ref="A128:C128"/>
    <mergeCell ref="A123:C123"/>
    <mergeCell ref="A124:C124"/>
    <mergeCell ref="A167:C167"/>
    <mergeCell ref="A125:C125"/>
    <mergeCell ref="A126:C126"/>
    <mergeCell ref="A132:C132"/>
    <mergeCell ref="A133:C133"/>
    <mergeCell ref="A127:C127"/>
    <mergeCell ref="A104:C104"/>
    <mergeCell ref="A108:C108"/>
    <mergeCell ref="A117:C117"/>
    <mergeCell ref="A41:C41"/>
    <mergeCell ref="A88:C88"/>
    <mergeCell ref="A89:C89"/>
    <mergeCell ref="A90:C90"/>
    <mergeCell ref="A91:C91"/>
    <mergeCell ref="A63:C63"/>
    <mergeCell ref="A65:C65"/>
    <mergeCell ref="A66:C66"/>
    <mergeCell ref="A86:C86"/>
    <mergeCell ref="A75:C75"/>
    <mergeCell ref="A76:C76"/>
    <mergeCell ref="A78:C78"/>
    <mergeCell ref="A79:C79"/>
    <mergeCell ref="A83:C83"/>
    <mergeCell ref="A62:C62"/>
    <mergeCell ref="A82:C82"/>
    <mergeCell ref="A67:C67"/>
    <mergeCell ref="A68:C68"/>
    <mergeCell ref="A69:C69"/>
    <mergeCell ref="A70:C70"/>
    <mergeCell ref="A71:C71"/>
    <mergeCell ref="A171:C171"/>
    <mergeCell ref="A9:C9"/>
    <mergeCell ref="A10:C10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48:C48"/>
    <mergeCell ref="A38:C38"/>
    <mergeCell ref="A39:C39"/>
    <mergeCell ref="A85:C85"/>
    <mergeCell ref="A96:C96"/>
    <mergeCell ref="A118:C118"/>
    <mergeCell ref="A101:C101"/>
    <mergeCell ref="A102:C102"/>
    <mergeCell ref="A106:C106"/>
    <mergeCell ref="A187:C187"/>
    <mergeCell ref="A31:C31"/>
    <mergeCell ref="A33:C33"/>
    <mergeCell ref="A35:C35"/>
    <mergeCell ref="A2:H2"/>
    <mergeCell ref="A11:C11"/>
    <mergeCell ref="A13:C13"/>
    <mergeCell ref="A4:H4"/>
    <mergeCell ref="A6:D6"/>
    <mergeCell ref="A7:D7"/>
    <mergeCell ref="A8:C8"/>
    <mergeCell ref="A186:C186"/>
    <mergeCell ref="A184:C184"/>
    <mergeCell ref="A182:C182"/>
    <mergeCell ref="A183:C183"/>
    <mergeCell ref="A36:C36"/>
    <mergeCell ref="A26:C26"/>
    <mergeCell ref="A27:C27"/>
    <mergeCell ref="A28:C28"/>
    <mergeCell ref="A29:C29"/>
    <mergeCell ref="A30:C30"/>
    <mergeCell ref="A42:C42"/>
    <mergeCell ref="A43:C43"/>
    <mergeCell ref="A44:C44"/>
    <mergeCell ref="A202:C202"/>
    <mergeCell ref="A199:C199"/>
    <mergeCell ref="A201:C201"/>
    <mergeCell ref="A203:C203"/>
    <mergeCell ref="A192:C192"/>
    <mergeCell ref="A194:C194"/>
    <mergeCell ref="A188:C188"/>
    <mergeCell ref="A191:C191"/>
    <mergeCell ref="A195:C195"/>
    <mergeCell ref="A196:C196"/>
    <mergeCell ref="A197:C197"/>
    <mergeCell ref="A198:C198"/>
    <mergeCell ref="A200:C200"/>
  </mergeCells>
  <pageMargins left="0.7" right="0.7" top="0.75" bottom="0.75" header="0.3" footer="0.3"/>
  <pageSetup paperSize="9" scale="8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2025-03-27T13:58:55Z</cp:lastPrinted>
  <dcterms:created xsi:type="dcterms:W3CDTF">2022-08-12T12:51:27Z</dcterms:created>
  <dcterms:modified xsi:type="dcterms:W3CDTF">2025-04-01T12:25:31Z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